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https://regionemarche-my.sharepoint.com/personal/eleonora_dellaciana_regione_marche_it/Documents/Documenti/ACQUISTI/PF ASSISTENZA OSPEDALIERA/ECM/gara ottobre 2024/BOZZA/Nuova modulistica SUAM/"/>
    </mc:Choice>
  </mc:AlternateContent>
  <xr:revisionPtr revIDLastSave="60" documentId="11_FE99B2DBEAAD64386538C5E43F24C28CDDB3DC2D" xr6:coauthVersionLast="47" xr6:coauthVersionMax="47" xr10:uidLastSave="{5BA83C9C-60CD-4A7D-9126-9A56CB2A2D85}"/>
  <bookViews>
    <workbookView xWindow="-28920" yWindow="-120" windowWidth="29040" windowHeight="15840" tabRatio="579" activeTab="1" xr2:uid="{00000000-000D-0000-FFFF-FFFF00000000}"/>
  </bookViews>
  <sheets>
    <sheet name="Modalità di utilizzo" sheetId="3" r:id="rId1"/>
    <sheet name="OE" sheetId="1" r:id="rId2"/>
  </sheets>
  <definedNames>
    <definedName name="_xlnm.Print_Area" localSheetId="1">OE!$A$1:$H$119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1" i="1" l="1"/>
  <c r="D89" i="1" l="1"/>
  <c r="D90" i="1"/>
  <c r="F91" i="1" l="1"/>
  <c r="E113" i="1" l="1"/>
  <c r="D98" i="1" l="1"/>
  <c r="E52" i="1" l="1"/>
  <c r="G115" i="1" s="1"/>
  <c r="D99" i="1"/>
  <c r="F99" i="1"/>
  <c r="H99" i="1" s="1"/>
  <c r="F97" i="1"/>
  <c r="H97" i="1" s="1"/>
  <c r="F28" i="1"/>
  <c r="G90" i="1"/>
  <c r="G89" i="1"/>
  <c r="D109" i="1"/>
  <c r="C109" i="1"/>
  <c r="D108" i="1"/>
  <c r="C108" i="1"/>
  <c r="D107" i="1"/>
  <c r="C107" i="1"/>
  <c r="D106" i="1"/>
  <c r="C106" i="1"/>
  <c r="D105" i="1"/>
  <c r="C105" i="1"/>
  <c r="D104" i="1"/>
  <c r="C104" i="1"/>
  <c r="D103" i="1"/>
  <c r="C103" i="1"/>
  <c r="F90" i="1"/>
  <c r="F89" i="1"/>
  <c r="I97" i="1" l="1"/>
  <c r="I99" i="1"/>
  <c r="I98" i="1"/>
  <c r="F98" i="1"/>
  <c r="D100" i="1"/>
  <c r="D101" i="1" s="1"/>
  <c r="C100" i="1"/>
  <c r="F100" i="1" s="1"/>
  <c r="H100" i="1" s="1"/>
  <c r="F101" i="1" l="1"/>
  <c r="H98" i="1"/>
  <c r="H101" i="1" s="1"/>
  <c r="F29" i="1" l="1"/>
  <c r="F30" i="1" s="1"/>
  <c r="G28" i="1"/>
  <c r="D113" i="1" l="1"/>
  <c r="E5" i="1" l="1"/>
  <c r="G85" i="1" l="1"/>
  <c r="D84" i="1"/>
  <c r="C84" i="1"/>
  <c r="D83" i="1"/>
  <c r="C83" i="1"/>
  <c r="D82" i="1"/>
  <c r="C82" i="1"/>
  <c r="D81" i="1"/>
  <c r="C81" i="1"/>
  <c r="D80" i="1"/>
  <c r="C80" i="1"/>
  <c r="D79" i="1"/>
  <c r="C79" i="1"/>
  <c r="D78" i="1"/>
  <c r="C78" i="1"/>
  <c r="D77" i="1"/>
  <c r="C77" i="1"/>
  <c r="D76" i="1"/>
  <c r="C76" i="1"/>
  <c r="D75" i="1"/>
  <c r="C75" i="1"/>
  <c r="D74" i="1"/>
  <c r="C74" i="1"/>
  <c r="D73" i="1"/>
  <c r="C73" i="1"/>
  <c r="D85" i="1" l="1"/>
  <c r="E117" i="1" s="1"/>
  <c r="C85" i="1"/>
  <c r="F85" i="1" s="1"/>
  <c r="D117" i="1" s="1"/>
  <c r="G69" i="1"/>
  <c r="D68" i="1"/>
  <c r="C68" i="1"/>
  <c r="D67" i="1"/>
  <c r="C67" i="1"/>
  <c r="D66" i="1"/>
  <c r="C66" i="1"/>
  <c r="D65" i="1"/>
  <c r="C65" i="1"/>
  <c r="D64" i="1"/>
  <c r="C64" i="1"/>
  <c r="D63" i="1"/>
  <c r="C63" i="1"/>
  <c r="D62" i="1"/>
  <c r="C62" i="1"/>
  <c r="D61" i="1"/>
  <c r="C61" i="1"/>
  <c r="D60" i="1"/>
  <c r="C60" i="1"/>
  <c r="D59" i="1"/>
  <c r="C59" i="1"/>
  <c r="D58" i="1"/>
  <c r="C58" i="1"/>
  <c r="D57" i="1"/>
  <c r="C57" i="1"/>
  <c r="D56" i="1"/>
  <c r="C56" i="1"/>
  <c r="G48" i="1"/>
  <c r="C47" i="1"/>
  <c r="C46" i="1"/>
  <c r="C45" i="1"/>
  <c r="C44" i="1"/>
  <c r="C43" i="1"/>
  <c r="C42" i="1"/>
  <c r="C41" i="1"/>
  <c r="C40" i="1"/>
  <c r="C39" i="1"/>
  <c r="C38" i="1"/>
  <c r="C37" i="1"/>
  <c r="C36" i="1"/>
  <c r="C35" i="1"/>
  <c r="C34" i="1"/>
  <c r="D34" i="1"/>
  <c r="D47" i="1"/>
  <c r="D46" i="1"/>
  <c r="D45" i="1"/>
  <c r="D44" i="1"/>
  <c r="D43" i="1"/>
  <c r="D42" i="1"/>
  <c r="D41" i="1"/>
  <c r="D40" i="1"/>
  <c r="D39" i="1"/>
  <c r="D38" i="1"/>
  <c r="D37" i="1"/>
  <c r="D36" i="1"/>
  <c r="D35" i="1"/>
  <c r="C48" i="1" l="1"/>
  <c r="F48" i="1" s="1"/>
  <c r="D114" i="1" s="1"/>
  <c r="D48" i="1"/>
  <c r="E114" i="1" s="1"/>
  <c r="D69" i="1"/>
  <c r="C69" i="1"/>
  <c r="G29" i="1"/>
  <c r="D92" i="1" l="1"/>
  <c r="E116" i="1"/>
  <c r="C92" i="1"/>
  <c r="F69" i="1"/>
  <c r="D116" i="1" s="1"/>
  <c r="E118" i="1" l="1"/>
  <c r="E119" i="1" s="1"/>
  <c r="E93" i="1"/>
  <c r="F92" i="1"/>
  <c r="F93" i="1" l="1"/>
  <c r="D118" i="1" s="1"/>
  <c r="D119" i="1" s="1"/>
  <c r="E6" i="1" l="1"/>
  <c r="E7" i="1"/>
  <c r="E8" i="1"/>
  <c r="E9" i="1"/>
  <c r="E10" i="1"/>
  <c r="E11" i="1"/>
  <c r="E12" i="1"/>
  <c r="E13" i="1"/>
  <c r="E14" i="1"/>
  <c r="E15" i="1"/>
  <c r="E16" i="1"/>
  <c r="E17" i="1"/>
  <c r="E18" i="1"/>
  <c r="E19" i="1"/>
  <c r="E20" i="1"/>
  <c r="E21" i="1"/>
  <c r="E22" i="1"/>
  <c r="E23" i="1"/>
  <c r="E24" i="1"/>
</calcChain>
</file>

<file path=xl/sharedStrings.xml><?xml version="1.0" encoding="utf-8"?>
<sst xmlns="http://schemas.openxmlformats.org/spreadsheetml/2006/main" count="201" uniqueCount="109">
  <si>
    <t>Il presente Modello consente di formulare l'offerta economica sulla base degli importi unitari offerti e dei quantitativi stimati.</t>
  </si>
  <si>
    <t xml:space="preserve"> </t>
  </si>
  <si>
    <t xml:space="preserve">Relativamente al formato delle celle si evidenzia che: </t>
  </si>
  <si>
    <t xml:space="preserve">• le celle di colore bianco sono predisposte per l’inserimento da parte del concorrente delle tariffe unitarie offerte per singolo elemento di costo. Tutti gli importi offerti dovranno essere indicati in cifre con 2 (due) decimali dopo la virgola (es. Euro 250,35=). </t>
  </si>
  <si>
    <t xml:space="preserve">• le celle di colore giallo visualizzano i dati/calcoli effettuati automaticamente dal foglio excel di lavoro; </t>
  </si>
  <si>
    <t xml:space="preserve">• le celle di colore azzurro riportano valori costanti non modificabili da parte del concorrente o, anche, indicazioni e segnalazioni di aiuto. </t>
  </si>
  <si>
    <t xml:space="preserve">La tabella è articolata in 2 sezioni. </t>
  </si>
  <si>
    <r>
      <t>Sezione 1 Tariffe Unitarie</t>
    </r>
    <r>
      <rPr>
        <sz val="10"/>
        <rFont val="Calibri"/>
        <family val="2"/>
        <scheme val="minor"/>
      </rPr>
      <t xml:space="preserve"> dei singoli elementi di costo</t>
    </r>
  </si>
  <si>
    <t xml:space="preserve">L’Impresa dovrà indicare nelle celle di colore bianco di cui alla colonna “Prezzo Unitario Offerto (max 2 decimali)”  la tariffa unitaria offerta di ciascun elemento di costo, in euro e con 2 decimali. Rispettivamente di: </t>
  </si>
  <si>
    <t>- Giorno Persona dei profili professionali richiesti nei diversi servizi;</t>
  </si>
  <si>
    <t>- Canone Mensile di Manutenzione Correttiva per singolo PF affidato (software "ad hoc", non in garanzia, unico e difettabile) e, opzionalmente la tariffa per il sw ceduto in licenza d'uso; sono previste tre tariffe a seconda del numero di utenti;</t>
  </si>
  <si>
    <t>- Canone annuale per l'infrastrutura di accoglienza ticket per il servizio REM, qualora esternalizzato</t>
  </si>
  <si>
    <t>SEZIONE 2: Riepilogo e determinazione dell'offerta economica complessiva ed importo stimato opzioni ed oneri di subentro</t>
  </si>
  <si>
    <t>* Gli oneri di subentro qui riportati sono relativi al solo costo che si dovrà riconoscere al fornitore uscente per il passaggio dei dati e delle altre informazioni necessarie. Sono a completo carico del forntore subentrante tutti gli altri oneri previsti dal fornitore nel proprio piano di subentro e che dovranno comprendere, a titolo di esempio,  i canoni di assistenza e manutenzione ordinaria ed adeguativa dell'attuale sistema, ed ogni altro onere che si rendesse necessario per garantire la piena efficienza dell'attuale sistema fino all'avvio in eserczio del nuovo sistema.</t>
  </si>
  <si>
    <t>SEZIONE 1: Prezzi Unitari per Elemento Unitario di Costo</t>
  </si>
  <si>
    <t>1.0 Tariffe Unitarie per GP - profili professionali</t>
  </si>
  <si>
    <t>N</t>
  </si>
  <si>
    <t>Profilo UNI 11621-2</t>
  </si>
  <si>
    <t>Prezzo unitario offerto</t>
  </si>
  <si>
    <t>Prezzo unitario base d'asta</t>
  </si>
  <si>
    <t>Errore bloccante</t>
  </si>
  <si>
    <t>BUSINESS ANALYST (ANALISTA DI BUSINESS)</t>
  </si>
  <si>
    <t>BUSINESS INFORMATION MANAGER</t>
  </si>
  <si>
    <t>DATABASE ADMINISTRATOR (AMMINISTRATORE DI DATABASE)</t>
  </si>
  <si>
    <t>DEVELOPER (SVILUPPATORE)</t>
  </si>
  <si>
    <t>DIGITAL MEDIA SPECIALIST (SPECIALISTA DI MEDIA DIGITALI)</t>
  </si>
  <si>
    <t>ENTERPRISE ARCHITECT</t>
  </si>
  <si>
    <t>ICT CONSULTANT</t>
  </si>
  <si>
    <t>ICT SECURITY MANAGER (MANAGER DELLA SICUREZZA ICT)</t>
  </si>
  <si>
    <t>ICT SECURITY SPECIALIST (SPECIALISTA DELLA SICUREZZA ICT)</t>
  </si>
  <si>
    <t>ICT TRAINER (DOCENTE ICT)</t>
  </si>
  <si>
    <t>NETWORK SPECIALIST (SPECIALISTA DI RETE)</t>
  </si>
  <si>
    <t>PROJECT MANAGER (CAPO PROGETTO)</t>
  </si>
  <si>
    <t>QUALITY ASSURANCE MANAGER (MANAGER DELL’ASSICURAZIONE QUALITA’ )</t>
  </si>
  <si>
    <t>SERVICE DESK AGENT (OPERATORE DI HELP DESK)</t>
  </si>
  <si>
    <t>SERVICE MANAGER</t>
  </si>
  <si>
    <t>SYSTEMS ADMINISTRATOR (AMMINISTRATORE DI SISTEMI)</t>
  </si>
  <si>
    <t>SYSTEMS ANALYST (ANALISTA DI SISTEMI)</t>
  </si>
  <si>
    <t>SYSTEMS ARCHITECT (ARCHITETTO DI SISTEMI)</t>
  </si>
  <si>
    <t>TECHNICAL SPECIALIST</t>
  </si>
  <si>
    <t>TEST SPECIALIST (SPECIALISTA DEL TESTING)</t>
  </si>
  <si>
    <t>1.1</t>
  </si>
  <si>
    <t xml:space="preserve"> MAC - Canone annuale - Tariffe Unitarie per singolo FP affidato</t>
  </si>
  <si>
    <t>Descrizione categoria affidamento</t>
  </si>
  <si>
    <t>Quantità</t>
  </si>
  <si>
    <t>Importo triennale</t>
  </si>
  <si>
    <t>Software sviluppato "ad-hoc" - fascia oltre i 1.000 utenti</t>
  </si>
  <si>
    <t>Totale</t>
  </si>
  <si>
    <t>1.2</t>
  </si>
  <si>
    <t>MEV - Tariffa unitaria per singolo FP ADD, predeterminata dalla seguente composizione del gruppo di lavoro (GL)</t>
  </si>
  <si>
    <t>Prezzo pesato offerto</t>
  </si>
  <si>
    <t>Prezzo pesato base d'asta</t>
  </si>
  <si>
    <t>Quantità annuale</t>
  </si>
  <si>
    <t>% GL</t>
  </si>
  <si>
    <t>BUSINESS INFORMATION MANAGER (ANALISTA FUNZIONALE)</t>
  </si>
  <si>
    <t>Tariffa unitaria per singolo FP ADD - ciclo completo</t>
  </si>
  <si>
    <t>1.3</t>
  </si>
  <si>
    <t xml:space="preserve">PASC - Oneri fissi per passaggio consegne al subentrante </t>
  </si>
  <si>
    <t>Descrizione</t>
  </si>
  <si>
    <t>Baseline</t>
  </si>
  <si>
    <t>Prezzo unitario da AQ-ICT</t>
  </si>
  <si>
    <t>Onere a carico del subentrante</t>
  </si>
  <si>
    <t>Onere previsto per passaggio consegne al subentrante</t>
  </si>
  <si>
    <t>1.4</t>
  </si>
  <si>
    <t>tariffa unitaria relativa al mix di riferimento</t>
  </si>
  <si>
    <t>1.5</t>
  </si>
  <si>
    <t>GESA - Tariffa unitaria per GP, predeterminata dalla composizione del gruppo di lavoro (GL) prevista nel CT</t>
  </si>
  <si>
    <t>1.6</t>
  </si>
  <si>
    <t>FAS - Tariffa unitaria per GP, predeterminata dalla composizione del gruppo di lavoro (GL) prevista nel CT</t>
  </si>
  <si>
    <t>HLP+REM - Canone annuale e Tariffe Unitarie</t>
  </si>
  <si>
    <t xml:space="preserve">Servizio 8 SYSGES – Gestione “full-risk” delle infrastrutture materiali ed immateriali </t>
  </si>
  <si>
    <t>Prezzo unitario base</t>
  </si>
  <si>
    <t xml:space="preserve">Canone Annnuale </t>
  </si>
  <si>
    <t>Una-tantum</t>
  </si>
  <si>
    <t>Importo Triennale</t>
  </si>
  <si>
    <t xml:space="preserve">Canone annuale gestione sito primario in alta affidabilità in housing presso il CSP-Sanità della Regione Marche, comprensivo di HW e SW di base, e dei servizi di backup/restore </t>
  </si>
  <si>
    <t xml:space="preserve">Canone annuale aggiuntivo per la gestione di un sito di Disaster Recovery individuato dalla Regione Marche </t>
  </si>
  <si>
    <t>Incremento del canone al punto precedente, nel caso il sito di DR sia reso diponibile dal fornitore</t>
  </si>
  <si>
    <t>Tariffa unitaria relativa al mix di professionalità indicate al par. 3.8 del CT</t>
  </si>
  <si>
    <t>SEZIONE 2: Importo servizi e totale offerta economica</t>
  </si>
  <si>
    <t>Importo triennale a base d'asta</t>
  </si>
  <si>
    <t>Importo indicativo Opzioni</t>
  </si>
  <si>
    <t>Oneri a carico del subentrante</t>
  </si>
  <si>
    <t>MAC - Manutenzione ordinaria, Adeguativa, Correttiva applicativi software</t>
  </si>
  <si>
    <t>MEV - Sviluppo e Manutenzione evolutiva applicativi software</t>
  </si>
  <si>
    <t>PASC - Passaggio consegne, dati e documentazione tecnica – parallelo (a carico del subentrante)</t>
  </si>
  <si>
    <t>GESA - Gestione applicativi software</t>
  </si>
  <si>
    <t>FAS - Formazione, assistenza on site e supporto specialistico</t>
  </si>
  <si>
    <t xml:space="preserve">HLP+REM - HeLP desk di I° livello e II° livello </t>
  </si>
  <si>
    <t>Totale offerta economica</t>
  </si>
  <si>
    <t>E DICHIARA</t>
  </si>
  <si>
    <t>% costi generali</t>
  </si>
  <si>
    <t>%utile</t>
  </si>
  <si>
    <t>Per i servizi di assistenza (MAC)</t>
  </si>
  <si>
    <t>Per i sevizi di sviluppo (MEV)</t>
  </si>
  <si>
    <t>Per i servizi di passaggio consegne (PASC)</t>
  </si>
  <si>
    <t>Per i sevizi di sviluppo (GESA)</t>
  </si>
  <si>
    <t>Per i sevizi di sviluppo (FAS)</t>
  </si>
  <si>
    <t>Per i sevizi di sviluppo (HLP+REM)</t>
  </si>
  <si>
    <r>
      <t>Documento informatico firmato digitalmente</t>
    </r>
    <r>
      <rPr>
        <b/>
        <sz val="11"/>
        <color indexed="18"/>
        <rFont val="Arial"/>
        <family val="2"/>
      </rPr>
      <t xml:space="preserve"> dal legale rapprentante dell'impresa</t>
    </r>
    <r>
      <rPr>
        <sz val="11"/>
        <color indexed="18"/>
        <rFont val="Arial"/>
        <family val="2"/>
      </rPr>
      <t xml:space="preserve"> ai sensi del testo unico D.P.R. 28 dicembre 2000, n. 445, del D.Lgs. 7 marzo 2005, n. 82 e norme collegate, il quale sostituisce il testo cartaceo e la firma autografa</t>
    </r>
  </si>
  <si>
    <t>Tariffa base Help desk primo livello €/minuto con competenze specialistiche - tariffa fino a 20.000 mnuti/anno - HLP</t>
  </si>
  <si>
    <t>Tariffa unitaria basata sul MIX del GP GESA - REM</t>
  </si>
  <si>
    <t>Canone annuale infrastruttura - fascia unica - REM</t>
  </si>
  <si>
    <t xml:space="preserve">Appalto Specifico per l'affidamento dei servizi di assistenza, manutenzione, supporto e formazione del sistema informativo Accreditamento Eventi e Provider ECM in uso presso la Regione MARCHE.
 </t>
  </si>
  <si>
    <t>- tariffa unitaria per minuto di HELP DESK nella fascia fino a 20.000 minuti/anno e canone annuale per l'eventuale infrastruttura, qualora esternalizzata, per tre fasce di utenza.</t>
  </si>
  <si>
    <t xml:space="preserve">Le tariffe unitarie per i servizi a misura (MEV, CONF, GESA e FAS) vengono valorizzati automaticamente sulla base delle tariffe dei profili professionali, sui mix di profili predefiniti per ciascun servizi e le regone di equivalenza tra FP, NON e GP previste dal CT  </t>
  </si>
  <si>
    <t>Software in licenza d'uso - fascia fino a 1.000 utenti</t>
  </si>
  <si>
    <t>Canone annuale infrastruttura - fascia fino a 100 utenti - HLP</t>
  </si>
  <si>
    <t>Ai fini della valutazione dell’eventuale anomalia dell’offerta ed ai sensi e per gli effetti dell’art. 110 del D.Lgs. 36/2023, che le percentuali di incidenza delle spese generali e dell’utile sui prezzi offerti sono i seguenti: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</si>
</sst>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_-;\-* #,##0.00\ _€_-;_-* &quot;-&quot;??\ _€_-;_-@_-"/>
    <numFmt numFmtId="165" formatCode="_-&quot;€&quot;\ * #,##0.00_-;\-&quot;€&quot;\ * #,##0.00_-;_-&quot;€&quot;\ * &quot;-&quot;??_-;_-@_-"/>
    <numFmt numFmtId="166" formatCode="_-&quot;€ &quot;* #,##0.00_-;&quot;-€ &quot;* #,##0.00_-;_-&quot;€ &quot;* \-??_-;_-@_-"/>
    <numFmt numFmtId="167" formatCode="&quot;€&quot;\ #,##0.00"/>
    <numFmt numFmtId="168" formatCode="0.00000%"/>
    <numFmt numFmtId="169" formatCode="0.000000"/>
    <numFmt numFmtId="170" formatCode="&quot;€&quot;\ #,##0.00000"/>
    <numFmt numFmtId="171" formatCode="[$€-2]\ #,##0.00;[Red]\-[$€-2]\ #,##0.00"/>
    <numFmt numFmtId="172" formatCode="#,##0.00\ &quot;€&quot;"/>
    <numFmt numFmtId="173" formatCode="[$€-2]\ #,##0.00_ ;[Red]\-[$€-2]\ #,##0.00\ "/>
    <numFmt numFmtId="174" formatCode="_-* #,##0\ _€_-;\-* #,##0\ _€_-;_-* &quot;-&quot;??\ _€_-;_-@_-"/>
    <numFmt numFmtId="175" formatCode="&quot;€&quot;\ #,##0.0000000"/>
  </numFmts>
  <fonts count="18" x14ac:knownFonts="1">
    <font>
      <sz val="10"/>
      <name val="Arial"/>
      <family val="2"/>
    </font>
    <font>
      <sz val="11"/>
      <color theme="1"/>
      <name val="Calibri"/>
      <family val="2"/>
      <scheme val="minor"/>
    </font>
    <font>
      <sz val="11"/>
      <color indexed="18"/>
      <name val="Arial"/>
      <family val="2"/>
    </font>
    <font>
      <sz val="11"/>
      <name val="Arial"/>
      <family val="2"/>
    </font>
    <font>
      <b/>
      <sz val="12"/>
      <color indexed="18"/>
      <name val="Arial"/>
      <family val="2"/>
    </font>
    <font>
      <b/>
      <sz val="11"/>
      <name val="Arial"/>
      <family val="2"/>
    </font>
    <font>
      <b/>
      <sz val="11"/>
      <color indexed="18"/>
      <name val="Arial"/>
      <family val="2"/>
    </font>
    <font>
      <sz val="10"/>
      <name val="Arial"/>
      <family val="2"/>
    </font>
    <font>
      <b/>
      <sz val="11"/>
      <color rgb="FFFF0000"/>
      <name val="Arial"/>
      <family val="2"/>
    </font>
    <font>
      <b/>
      <i/>
      <sz val="16"/>
      <color indexed="18"/>
      <name val="Arial"/>
      <family val="2"/>
    </font>
    <font>
      <sz val="10"/>
      <name val="Calibri"/>
      <family val="2"/>
      <scheme val="minor"/>
    </font>
    <font>
      <b/>
      <sz val="10"/>
      <name val="Calibri"/>
      <family val="2"/>
      <scheme val="minor"/>
    </font>
    <font>
      <sz val="9"/>
      <color indexed="18"/>
      <name val="Arial"/>
      <family val="2"/>
    </font>
    <font>
      <b/>
      <sz val="11"/>
      <color rgb="FF000080"/>
      <name val="Calibri"/>
      <family val="2"/>
    </font>
    <font>
      <sz val="11"/>
      <color rgb="FF000080"/>
      <name val="Calibri"/>
      <family val="2"/>
    </font>
    <font>
      <b/>
      <i/>
      <sz val="11"/>
      <color indexed="18"/>
      <name val="Arial"/>
      <family val="2"/>
    </font>
    <font>
      <b/>
      <sz val="10"/>
      <color rgb="FFC00000"/>
      <name val="Calibri"/>
      <family val="2"/>
      <scheme val="minor"/>
    </font>
    <font>
      <b/>
      <sz val="11"/>
      <color rgb="FF00B0F0"/>
      <name val="Arial"/>
      <family val="2"/>
    </font>
  </fonts>
  <fills count="8">
    <fill>
      <patternFill patternType="none"/>
    </fill>
    <fill>
      <patternFill patternType="gray125"/>
    </fill>
    <fill>
      <patternFill patternType="solid">
        <fgColor indexed="27"/>
        <bgColor indexed="41"/>
      </patternFill>
    </fill>
    <fill>
      <patternFill patternType="solid">
        <fgColor theme="0"/>
        <bgColor indexed="41"/>
      </patternFill>
    </fill>
    <fill>
      <patternFill patternType="solid">
        <fgColor rgb="FFCCFFFF"/>
        <bgColor indexed="41"/>
      </patternFill>
    </fill>
    <fill>
      <patternFill patternType="solid">
        <fgColor rgb="FFFFFF00"/>
        <bgColor indexed="41"/>
      </patternFill>
    </fill>
    <fill>
      <patternFill patternType="solid">
        <fgColor rgb="FFCCFFFF"/>
        <bgColor indexed="64"/>
      </patternFill>
    </fill>
    <fill>
      <patternFill patternType="solid">
        <fgColor rgb="FFFFC00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18"/>
      </top>
      <bottom style="thin">
        <color indexed="18"/>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18"/>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rgb="FF000000"/>
      </left>
      <right/>
      <top style="thin">
        <color indexed="64"/>
      </top>
      <bottom style="medium">
        <color indexed="64"/>
      </bottom>
      <diagonal/>
    </border>
    <border>
      <left style="medium">
        <color rgb="FF000000"/>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7">
    <xf numFmtId="0" fontId="0" fillId="0" borderId="0"/>
    <xf numFmtId="166" fontId="7" fillId="0" borderId="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cellStyleXfs>
  <cellXfs count="124">
    <xf numFmtId="0" fontId="0" fillId="0" borderId="0" xfId="0"/>
    <xf numFmtId="0" fontId="2" fillId="2"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4" fillId="2" borderId="0" xfId="0" applyFont="1" applyFill="1" applyAlignment="1" applyProtection="1">
      <alignment horizontal="center" vertical="center" wrapText="1"/>
      <protection hidden="1"/>
    </xf>
    <xf numFmtId="0" fontId="5" fillId="2" borderId="0" xfId="0" applyFont="1" applyFill="1" applyAlignment="1" applyProtection="1">
      <alignment vertical="center"/>
      <protection hidden="1"/>
    </xf>
    <xf numFmtId="0" fontId="6" fillId="2" borderId="0" xfId="0" applyFont="1" applyFill="1" applyAlignment="1" applyProtection="1">
      <alignment vertical="center"/>
      <protection hidden="1"/>
    </xf>
    <xf numFmtId="0" fontId="8" fillId="2" borderId="0" xfId="0" applyFont="1" applyFill="1" applyAlignment="1" applyProtection="1">
      <alignment vertical="center"/>
      <protection hidden="1"/>
    </xf>
    <xf numFmtId="167" fontId="2" fillId="2" borderId="0" xfId="0" applyNumberFormat="1" applyFont="1" applyFill="1" applyAlignment="1" applyProtection="1">
      <alignment vertical="center"/>
      <protection hidden="1"/>
    </xf>
    <xf numFmtId="168" fontId="3" fillId="2" borderId="0" xfId="0" applyNumberFormat="1" applyFont="1" applyFill="1" applyAlignment="1" applyProtection="1">
      <alignment vertical="center"/>
      <protection hidden="1"/>
    </xf>
    <xf numFmtId="168" fontId="2" fillId="4" borderId="0" xfId="0" applyNumberFormat="1" applyFont="1" applyFill="1" applyAlignment="1" applyProtection="1">
      <alignment vertical="center"/>
      <protection hidden="1"/>
    </xf>
    <xf numFmtId="0" fontId="6" fillId="2" borderId="0" xfId="0" applyFont="1" applyFill="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168" fontId="2" fillId="2" borderId="0" xfId="0" applyNumberFormat="1" applyFont="1" applyFill="1" applyAlignment="1" applyProtection="1">
      <alignment vertical="center"/>
      <protection hidden="1"/>
    </xf>
    <xf numFmtId="169" fontId="3" fillId="2" borderId="0" xfId="0" applyNumberFormat="1" applyFont="1" applyFill="1" applyAlignment="1" applyProtection="1">
      <alignment vertical="center"/>
      <protection hidden="1"/>
    </xf>
    <xf numFmtId="0" fontId="6" fillId="2" borderId="4" xfId="0" applyFont="1" applyFill="1" applyBorder="1" applyAlignment="1" applyProtection="1">
      <alignment horizontal="center" vertical="center" wrapText="1"/>
      <protection hidden="1"/>
    </xf>
    <xf numFmtId="0" fontId="0" fillId="6" borderId="0" xfId="0" applyFill="1" applyProtection="1">
      <protection hidden="1"/>
    </xf>
    <xf numFmtId="0" fontId="0" fillId="6" borderId="0" xfId="0" applyFill="1"/>
    <xf numFmtId="0" fontId="10" fillId="0" borderId="0" xfId="0" applyFont="1" applyAlignment="1" applyProtection="1">
      <alignment horizontal="justify"/>
      <protection hidden="1"/>
    </xf>
    <xf numFmtId="0" fontId="11" fillId="0" borderId="0" xfId="0" applyFont="1" applyAlignment="1" applyProtection="1">
      <alignment horizontal="justify"/>
      <protection hidden="1"/>
    </xf>
    <xf numFmtId="0" fontId="10" fillId="0" borderId="0" xfId="0" quotePrefix="1" applyFont="1" applyAlignment="1" applyProtection="1">
      <alignment horizontal="justify"/>
      <protection hidden="1"/>
    </xf>
    <xf numFmtId="0" fontId="10" fillId="0" borderId="0" xfId="0" applyFont="1" applyAlignment="1">
      <alignment horizontal="justify"/>
    </xf>
    <xf numFmtId="0" fontId="2" fillId="2" borderId="0" xfId="0" applyFont="1" applyFill="1" applyAlignment="1" applyProtection="1">
      <alignment horizontal="center" vertical="center"/>
      <protection hidden="1"/>
    </xf>
    <xf numFmtId="0" fontId="6" fillId="2" borderId="0" xfId="0" applyFont="1" applyFill="1" applyAlignment="1" applyProtection="1">
      <alignment horizontal="left" vertical="center" wrapText="1"/>
      <protection hidden="1"/>
    </xf>
    <xf numFmtId="0" fontId="6" fillId="2" borderId="4" xfId="0" applyFont="1" applyFill="1" applyBorder="1" applyAlignment="1" applyProtection="1">
      <alignment vertical="center" wrapText="1"/>
      <protection hidden="1"/>
    </xf>
    <xf numFmtId="0" fontId="2" fillId="2" borderId="4"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protection hidden="1"/>
    </xf>
    <xf numFmtId="0" fontId="12" fillId="2" borderId="4" xfId="0" applyFont="1" applyFill="1" applyBorder="1" applyAlignment="1" applyProtection="1">
      <alignment vertical="center"/>
      <protection hidden="1"/>
    </xf>
    <xf numFmtId="167" fontId="2" fillId="2" borderId="4" xfId="0" applyNumberFormat="1"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6" fillId="2" borderId="1"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left" vertical="center" wrapText="1"/>
      <protection hidden="1"/>
    </xf>
    <xf numFmtId="0" fontId="2" fillId="2" borderId="6" xfId="0" applyFont="1" applyFill="1" applyBorder="1" applyAlignment="1" applyProtection="1">
      <alignment horizontal="center" vertical="center"/>
      <protection hidden="1"/>
    </xf>
    <xf numFmtId="167" fontId="2" fillId="2" borderId="7" xfId="0" applyNumberFormat="1" applyFont="1" applyFill="1" applyBorder="1" applyAlignment="1" applyProtection="1">
      <alignment vertical="center"/>
      <protection hidden="1"/>
    </xf>
    <xf numFmtId="9" fontId="2" fillId="2" borderId="0" xfId="5" applyFont="1" applyFill="1" applyBorder="1" applyAlignment="1" applyProtection="1">
      <alignment vertical="center"/>
      <protection hidden="1"/>
    </xf>
    <xf numFmtId="9" fontId="2" fillId="2" borderId="4" xfId="5" applyFont="1" applyFill="1" applyBorder="1" applyAlignment="1" applyProtection="1">
      <alignment vertical="center"/>
      <protection hidden="1"/>
    </xf>
    <xf numFmtId="167" fontId="6" fillId="2" borderId="0" xfId="0" applyNumberFormat="1" applyFont="1" applyFill="1" applyAlignment="1" applyProtection="1">
      <alignment vertical="center"/>
      <protection hidden="1"/>
    </xf>
    <xf numFmtId="167" fontId="6" fillId="2" borderId="4" xfId="0" applyNumberFormat="1" applyFont="1" applyFill="1" applyBorder="1" applyAlignment="1" applyProtection="1">
      <alignment vertical="center"/>
      <protection hidden="1"/>
    </xf>
    <xf numFmtId="168" fontId="3" fillId="2" borderId="0" xfId="5" applyNumberFormat="1" applyFont="1" applyFill="1" applyBorder="1" applyAlignment="1" applyProtection="1">
      <alignment vertical="center"/>
      <protection hidden="1"/>
    </xf>
    <xf numFmtId="167" fontId="5" fillId="2" borderId="4" xfId="0" applyNumberFormat="1"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9" xfId="0" applyFont="1" applyFill="1" applyBorder="1" applyAlignment="1" applyProtection="1">
      <alignment horizontal="left" vertical="center" wrapText="1"/>
      <protection hidden="1"/>
    </xf>
    <xf numFmtId="167" fontId="6" fillId="2" borderId="10" xfId="0" applyNumberFormat="1" applyFont="1" applyFill="1" applyBorder="1" applyAlignment="1" applyProtection="1">
      <alignment vertical="center"/>
      <protection hidden="1"/>
    </xf>
    <xf numFmtId="0" fontId="4" fillId="2" borderId="4" xfId="0" applyFont="1" applyFill="1" applyBorder="1" applyAlignment="1" applyProtection="1">
      <alignment horizontal="center" vertical="center"/>
      <protection hidden="1"/>
    </xf>
    <xf numFmtId="0" fontId="6" fillId="2" borderId="11" xfId="0" applyFont="1" applyFill="1" applyBorder="1" applyAlignment="1" applyProtection="1">
      <alignment vertical="center"/>
      <protection hidden="1"/>
    </xf>
    <xf numFmtId="0" fontId="6" fillId="2" borderId="0" xfId="0" applyFont="1" applyFill="1" applyAlignment="1" applyProtection="1">
      <alignment horizontal="left" vertical="center"/>
      <protection hidden="1"/>
    </xf>
    <xf numFmtId="9" fontId="6" fillId="2" borderId="4" xfId="5" applyFont="1" applyFill="1" applyBorder="1" applyAlignment="1" applyProtection="1">
      <alignment vertical="center"/>
      <protection hidden="1"/>
    </xf>
    <xf numFmtId="9" fontId="6" fillId="2" borderId="0" xfId="5" applyFont="1" applyFill="1" applyBorder="1" applyAlignment="1" applyProtection="1">
      <alignment vertical="center"/>
      <protection hidden="1"/>
    </xf>
    <xf numFmtId="0" fontId="6" fillId="2" borderId="1" xfId="0" applyFont="1" applyFill="1" applyBorder="1" applyAlignment="1" applyProtection="1">
      <alignment horizontal="left" vertical="center" wrapText="1"/>
      <protection hidden="1"/>
    </xf>
    <xf numFmtId="0" fontId="6" fillId="2" borderId="4" xfId="0" applyFont="1" applyFill="1" applyBorder="1" applyAlignment="1" applyProtection="1">
      <alignment horizontal="left" vertical="center" wrapText="1"/>
      <protection hidden="1"/>
    </xf>
    <xf numFmtId="170" fontId="6" fillId="2" borderId="0" xfId="0" applyNumberFormat="1" applyFont="1" applyFill="1" applyAlignment="1" applyProtection="1">
      <alignment vertical="center"/>
      <protection hidden="1"/>
    </xf>
    <xf numFmtId="10" fontId="3" fillId="2" borderId="0" xfId="5" applyNumberFormat="1" applyFont="1" applyFill="1" applyBorder="1" applyAlignment="1" applyProtection="1">
      <alignment vertical="center"/>
      <protection hidden="1"/>
    </xf>
    <xf numFmtId="10" fontId="3" fillId="2" borderId="0" xfId="0" applyNumberFormat="1" applyFont="1" applyFill="1" applyAlignment="1" applyProtection="1">
      <alignment vertical="center"/>
      <protection hidden="1"/>
    </xf>
    <xf numFmtId="167" fontId="6" fillId="5" borderId="4" xfId="0" applyNumberFormat="1" applyFont="1" applyFill="1" applyBorder="1" applyAlignment="1" applyProtection="1">
      <alignment vertical="center"/>
      <protection hidden="1"/>
    </xf>
    <xf numFmtId="0" fontId="0" fillId="6" borderId="0" xfId="0" applyFill="1" applyAlignment="1" applyProtection="1">
      <alignment wrapText="1"/>
      <protection hidden="1"/>
    </xf>
    <xf numFmtId="2" fontId="2" fillId="2" borderId="0" xfId="0" applyNumberFormat="1" applyFont="1" applyFill="1" applyAlignment="1" applyProtection="1">
      <alignment vertical="center"/>
      <protection hidden="1"/>
    </xf>
    <xf numFmtId="168" fontId="6" fillId="2" borderId="4" xfId="0" applyNumberFormat="1" applyFont="1" applyFill="1" applyBorder="1" applyAlignment="1" applyProtection="1">
      <alignment vertical="center" wrapText="1"/>
      <protection hidden="1"/>
    </xf>
    <xf numFmtId="167" fontId="6" fillId="2" borderId="12" xfId="0" applyNumberFormat="1" applyFont="1" applyFill="1" applyBorder="1" applyAlignment="1" applyProtection="1">
      <alignment vertical="center"/>
      <protection hidden="1"/>
    </xf>
    <xf numFmtId="0" fontId="3" fillId="2" borderId="4" xfId="0" applyFont="1" applyFill="1" applyBorder="1" applyAlignment="1" applyProtection="1">
      <alignment vertical="center"/>
      <protection hidden="1"/>
    </xf>
    <xf numFmtId="0" fontId="2" fillId="2" borderId="1" xfId="0" applyFont="1" applyFill="1" applyBorder="1" applyAlignment="1" applyProtection="1">
      <alignment horizontal="left" vertical="center" wrapText="1"/>
      <protection hidden="1"/>
    </xf>
    <xf numFmtId="167" fontId="2" fillId="2" borderId="13" xfId="0" applyNumberFormat="1" applyFont="1" applyFill="1" applyBorder="1" applyAlignment="1" applyProtection="1">
      <alignment vertical="center"/>
      <protection hidden="1"/>
    </xf>
    <xf numFmtId="0" fontId="3" fillId="2" borderId="8" xfId="0" applyFont="1" applyFill="1" applyBorder="1" applyAlignment="1" applyProtection="1">
      <alignment vertical="center"/>
      <protection hidden="1"/>
    </xf>
    <xf numFmtId="167" fontId="6" fillId="5" borderId="10" xfId="0" applyNumberFormat="1" applyFont="1" applyFill="1" applyBorder="1" applyAlignment="1" applyProtection="1">
      <alignment vertical="center"/>
      <protection hidden="1"/>
    </xf>
    <xf numFmtId="9" fontId="2" fillId="2" borderId="3" xfId="5" applyFont="1" applyFill="1" applyBorder="1" applyAlignment="1" applyProtection="1">
      <alignment vertical="center"/>
      <protection hidden="1"/>
    </xf>
    <xf numFmtId="0" fontId="12" fillId="2" borderId="1" xfId="0" applyFont="1" applyFill="1" applyBorder="1" applyAlignment="1" applyProtection="1">
      <alignment vertical="center"/>
      <protection hidden="1"/>
    </xf>
    <xf numFmtId="167" fontId="2" fillId="2" borderId="1" xfId="0" applyNumberFormat="1" applyFont="1" applyFill="1" applyBorder="1" applyAlignment="1" applyProtection="1">
      <alignment vertical="center"/>
      <protection hidden="1"/>
    </xf>
    <xf numFmtId="3" fontId="5" fillId="2" borderId="8" xfId="0" applyNumberFormat="1" applyFont="1" applyFill="1" applyBorder="1" applyAlignment="1" applyProtection="1">
      <alignment vertical="center"/>
      <protection hidden="1"/>
    </xf>
    <xf numFmtId="167" fontId="6" fillId="5" borderId="14" xfId="0" applyNumberFormat="1" applyFont="1" applyFill="1" applyBorder="1" applyAlignment="1" applyProtection="1">
      <alignment vertical="center"/>
      <protection hidden="1"/>
    </xf>
    <xf numFmtId="168" fontId="6" fillId="2" borderId="2" xfId="0" applyNumberFormat="1" applyFont="1" applyFill="1" applyBorder="1" applyAlignment="1" applyProtection="1">
      <alignment vertical="center" wrapText="1"/>
      <protection hidden="1"/>
    </xf>
    <xf numFmtId="0" fontId="2" fillId="2" borderId="2" xfId="0" applyFont="1" applyFill="1" applyBorder="1" applyAlignment="1" applyProtection="1">
      <alignment vertical="center"/>
      <protection hidden="1"/>
    </xf>
    <xf numFmtId="173" fontId="2" fillId="2" borderId="4" xfId="0" applyNumberFormat="1" applyFont="1" applyFill="1" applyBorder="1" applyAlignment="1" applyProtection="1">
      <alignment vertical="center"/>
      <protection hidden="1"/>
    </xf>
    <xf numFmtId="167" fontId="15" fillId="7" borderId="4" xfId="0" applyNumberFormat="1" applyFont="1" applyFill="1" applyBorder="1" applyAlignment="1" applyProtection="1">
      <alignment vertical="center"/>
      <protection hidden="1"/>
    </xf>
    <xf numFmtId="171" fontId="5" fillId="2" borderId="0" xfId="0" applyNumberFormat="1" applyFont="1" applyFill="1" applyAlignment="1" applyProtection="1">
      <alignment vertical="center"/>
      <protection hidden="1"/>
    </xf>
    <xf numFmtId="167" fontId="5" fillId="5" borderId="4" xfId="0" applyNumberFormat="1" applyFont="1" applyFill="1" applyBorder="1" applyAlignment="1" applyProtection="1">
      <alignment vertical="center"/>
      <protection hidden="1"/>
    </xf>
    <xf numFmtId="172" fontId="8" fillId="2" borderId="3" xfId="0" applyNumberFormat="1" applyFont="1" applyFill="1" applyBorder="1" applyAlignment="1" applyProtection="1">
      <alignment vertical="center"/>
      <protection hidden="1"/>
    </xf>
    <xf numFmtId="1" fontId="2" fillId="2" borderId="4" xfId="5" applyNumberFormat="1" applyFont="1" applyFill="1" applyBorder="1" applyAlignment="1" applyProtection="1">
      <alignment vertical="center"/>
      <protection hidden="1"/>
    </xf>
    <xf numFmtId="172" fontId="8" fillId="2" borderId="4" xfId="0" applyNumberFormat="1" applyFont="1" applyFill="1" applyBorder="1" applyAlignment="1" applyProtection="1">
      <alignment vertical="center"/>
      <protection hidden="1"/>
    </xf>
    <xf numFmtId="0" fontId="16" fillId="0" borderId="0" xfId="0" applyFont="1" applyAlignment="1" applyProtection="1">
      <alignment horizontal="justify"/>
      <protection hidden="1"/>
    </xf>
    <xf numFmtId="167" fontId="3" fillId="2" borderId="4" xfId="0" applyNumberFormat="1" applyFont="1" applyFill="1" applyBorder="1" applyAlignment="1" applyProtection="1">
      <alignment vertical="center"/>
      <protection hidden="1"/>
    </xf>
    <xf numFmtId="167" fontId="6" fillId="5" borderId="8" xfId="0" applyNumberFormat="1" applyFont="1" applyFill="1" applyBorder="1" applyAlignment="1" applyProtection="1">
      <alignment vertical="center"/>
      <protection hidden="1"/>
    </xf>
    <xf numFmtId="0" fontId="2" fillId="2" borderId="0" xfId="0" applyFont="1" applyFill="1" applyAlignment="1" applyProtection="1">
      <alignment horizontal="left" vertical="center"/>
      <protection hidden="1"/>
    </xf>
    <xf numFmtId="164" fontId="5" fillId="2" borderId="4" xfId="6" applyFont="1" applyFill="1" applyBorder="1" applyAlignment="1" applyProtection="1">
      <alignment vertical="center"/>
      <protection hidden="1"/>
    </xf>
    <xf numFmtId="174" fontId="5" fillId="2" borderId="4" xfId="6" applyNumberFormat="1" applyFont="1" applyFill="1" applyBorder="1" applyAlignment="1" applyProtection="1">
      <alignment vertical="center"/>
      <protection hidden="1"/>
    </xf>
    <xf numFmtId="0" fontId="5" fillId="2" borderId="2" xfId="0" applyFont="1" applyFill="1" applyBorder="1" applyAlignment="1" applyProtection="1">
      <alignment vertical="center"/>
      <protection hidden="1"/>
    </xf>
    <xf numFmtId="3" fontId="5" fillId="2" borderId="2" xfId="0" applyNumberFormat="1" applyFont="1" applyFill="1" applyBorder="1" applyAlignment="1" applyProtection="1">
      <alignment vertical="center"/>
      <protection hidden="1"/>
    </xf>
    <xf numFmtId="167" fontId="6" fillId="2" borderId="8" xfId="0" applyNumberFormat="1" applyFont="1" applyFill="1" applyBorder="1" applyAlignment="1" applyProtection="1">
      <alignment vertical="center"/>
      <protection hidden="1"/>
    </xf>
    <xf numFmtId="175" fontId="2" fillId="2" borderId="0" xfId="0" applyNumberFormat="1" applyFont="1" applyFill="1" applyAlignment="1" applyProtection="1">
      <alignment vertical="center"/>
      <protection hidden="1"/>
    </xf>
    <xf numFmtId="167" fontId="17" fillId="2" borderId="12" xfId="0" applyNumberFormat="1" applyFont="1" applyFill="1" applyBorder="1" applyAlignment="1" applyProtection="1">
      <alignment vertical="center"/>
      <protection hidden="1"/>
    </xf>
    <xf numFmtId="0" fontId="5" fillId="2" borderId="15" xfId="0" applyFont="1" applyFill="1" applyBorder="1" applyAlignment="1" applyProtection="1">
      <alignment vertical="center"/>
      <protection hidden="1"/>
    </xf>
    <xf numFmtId="167" fontId="5" fillId="2" borderId="8" xfId="0" applyNumberFormat="1" applyFont="1" applyFill="1" applyBorder="1" applyAlignment="1" applyProtection="1">
      <alignment vertical="center"/>
      <protection hidden="1"/>
    </xf>
    <xf numFmtId="0" fontId="2" fillId="2" borderId="18" xfId="0" applyFont="1" applyFill="1" applyBorder="1" applyAlignment="1" applyProtection="1">
      <alignment horizontal="center" vertical="center"/>
      <protection hidden="1"/>
    </xf>
    <xf numFmtId="0" fontId="2" fillId="2" borderId="19" xfId="0" applyFont="1" applyFill="1" applyBorder="1" applyAlignment="1" applyProtection="1">
      <alignment horizontal="left" vertical="center" wrapText="1"/>
      <protection hidden="1"/>
    </xf>
    <xf numFmtId="0" fontId="8" fillId="2" borderId="0" xfId="0" applyFont="1" applyFill="1" applyBorder="1" applyAlignment="1" applyProtection="1">
      <alignment vertical="center"/>
      <protection hidden="1"/>
    </xf>
    <xf numFmtId="0" fontId="2" fillId="2" borderId="4" xfId="0" applyFont="1" applyFill="1" applyBorder="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9" fillId="2" borderId="0" xfId="0" applyFont="1" applyFill="1" applyAlignment="1" applyProtection="1">
      <alignment horizontal="center" vertical="center" wrapText="1"/>
      <protection hidden="1"/>
    </xf>
    <xf numFmtId="0" fontId="6" fillId="2" borderId="4" xfId="0" applyFont="1" applyFill="1" applyBorder="1" applyAlignment="1" applyProtection="1">
      <alignment horizontal="left" vertical="center"/>
      <protection hidden="1"/>
    </xf>
    <xf numFmtId="0" fontId="2" fillId="2" borderId="4" xfId="0" applyFont="1" applyFill="1" applyBorder="1" applyAlignment="1" applyProtection="1">
      <alignment horizontal="left" vertical="center"/>
      <protection hidden="1"/>
    </xf>
    <xf numFmtId="167" fontId="2" fillId="3" borderId="4" xfId="0" applyNumberFormat="1" applyFont="1" applyFill="1" applyBorder="1" applyAlignment="1" applyProtection="1">
      <alignment vertical="center"/>
      <protection hidden="1"/>
    </xf>
    <xf numFmtId="171" fontId="0" fillId="6" borderId="4" xfId="0" applyNumberFormat="1" applyFill="1" applyBorder="1" applyAlignment="1" applyProtection="1">
      <alignment horizontal="right" vertical="center" wrapText="1"/>
    </xf>
    <xf numFmtId="171" fontId="0" fillId="6" borderId="1" xfId="0" applyNumberFormat="1" applyFill="1" applyBorder="1" applyAlignment="1" applyProtection="1">
      <alignment horizontal="right" vertical="center" wrapText="1"/>
    </xf>
    <xf numFmtId="0" fontId="14" fillId="6" borderId="0" xfId="0" applyFont="1" applyFill="1" applyAlignment="1" applyProtection="1">
      <alignment horizontal="right" vertical="center" wrapText="1"/>
    </xf>
    <xf numFmtId="0" fontId="14" fillId="6" borderId="0" xfId="0" applyFont="1" applyFill="1" applyAlignment="1" applyProtection="1">
      <alignment vertical="center" wrapText="1"/>
    </xf>
    <xf numFmtId="171" fontId="13" fillId="6" borderId="0" xfId="0" applyNumberFormat="1" applyFont="1" applyFill="1" applyAlignment="1" applyProtection="1">
      <alignment horizontal="right" vertical="center" wrapText="1"/>
    </xf>
    <xf numFmtId="171" fontId="0" fillId="6" borderId="20" xfId="0" applyNumberFormat="1" applyFill="1" applyBorder="1" applyAlignment="1" applyProtection="1">
      <alignment horizontal="right" vertical="center" wrapText="1"/>
    </xf>
    <xf numFmtId="171" fontId="0" fillId="6" borderId="21" xfId="0" applyNumberFormat="1" applyFill="1" applyBorder="1" applyAlignment="1" applyProtection="1">
      <alignment horizontal="right" vertical="center" wrapText="1"/>
    </xf>
    <xf numFmtId="0" fontId="6" fillId="2" borderId="0" xfId="0" applyFont="1" applyFill="1" applyBorder="1" applyAlignment="1" applyProtection="1">
      <alignment vertical="center"/>
      <protection hidden="1"/>
    </xf>
    <xf numFmtId="0" fontId="8" fillId="2" borderId="17" xfId="0" applyFont="1" applyFill="1" applyBorder="1" applyAlignment="1" applyProtection="1">
      <alignment vertical="center"/>
      <protection hidden="1"/>
    </xf>
    <xf numFmtId="171" fontId="0" fillId="6" borderId="2" xfId="0" applyNumberFormat="1" applyFill="1" applyBorder="1" applyAlignment="1" applyProtection="1">
      <alignment horizontal="right" vertical="center" wrapText="1"/>
    </xf>
    <xf numFmtId="0" fontId="6" fillId="2" borderId="2" xfId="0" applyFont="1" applyFill="1" applyBorder="1" applyAlignment="1" applyProtection="1">
      <alignment horizontal="center" vertical="center" wrapText="1"/>
      <protection hidden="1"/>
    </xf>
    <xf numFmtId="0" fontId="6" fillId="2" borderId="17" xfId="0" applyFont="1" applyFill="1" applyBorder="1" applyAlignment="1" applyProtection="1">
      <alignment vertical="center"/>
      <protection hidden="1"/>
    </xf>
    <xf numFmtId="167" fontId="2" fillId="3" borderId="4" xfId="0" applyNumberFormat="1" applyFont="1" applyFill="1" applyBorder="1" applyAlignment="1" applyProtection="1">
      <alignment vertical="center"/>
      <protection locked="0" hidden="1"/>
    </xf>
    <xf numFmtId="167" fontId="2" fillId="3" borderId="1" xfId="0" applyNumberFormat="1" applyFont="1" applyFill="1" applyBorder="1" applyAlignment="1" applyProtection="1">
      <alignment vertical="center"/>
      <protection locked="0" hidden="1"/>
    </xf>
    <xf numFmtId="10" fontId="2" fillId="3" borderId="4" xfId="0" applyNumberFormat="1" applyFont="1" applyFill="1" applyBorder="1" applyAlignment="1" applyProtection="1">
      <alignment horizontal="center" vertical="center"/>
      <protection locked="0" hidden="1"/>
    </xf>
    <xf numFmtId="0" fontId="2" fillId="2" borderId="4" xfId="0" applyFont="1" applyFill="1" applyBorder="1" applyAlignment="1" applyProtection="1">
      <alignment horizontal="left"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wrapText="1"/>
      <protection hidden="1"/>
    </xf>
    <xf numFmtId="0" fontId="6" fillId="2" borderId="4" xfId="0" applyFont="1" applyFill="1" applyBorder="1" applyAlignment="1" applyProtection="1">
      <alignment horizontal="left" vertical="center"/>
      <protection hidden="1"/>
    </xf>
    <xf numFmtId="0" fontId="2" fillId="2" borderId="4" xfId="0" applyFont="1" applyFill="1" applyBorder="1" applyAlignment="1" applyProtection="1">
      <alignment horizontal="left" vertical="center"/>
      <protection hidden="1"/>
    </xf>
    <xf numFmtId="0" fontId="2" fillId="2" borderId="22" xfId="0" applyFont="1" applyFill="1" applyBorder="1" applyAlignment="1" applyProtection="1">
      <alignment horizontal="left" vertical="center" wrapText="1"/>
      <protection hidden="1"/>
    </xf>
    <xf numFmtId="0" fontId="2" fillId="2" borderId="11" xfId="0" applyFont="1" applyFill="1" applyBorder="1" applyAlignment="1" applyProtection="1">
      <alignment horizontal="left" vertical="center" wrapText="1"/>
      <protection hidden="1"/>
    </xf>
    <xf numFmtId="0" fontId="2" fillId="2" borderId="23" xfId="0" applyFont="1" applyFill="1" applyBorder="1" applyAlignment="1" applyProtection="1">
      <alignment horizontal="left" vertical="center" wrapText="1"/>
      <protection hidden="1"/>
    </xf>
    <xf numFmtId="0" fontId="6" fillId="2" borderId="24" xfId="0" applyFont="1" applyFill="1" applyBorder="1" applyAlignment="1" applyProtection="1">
      <alignment horizontal="center" vertical="center"/>
      <protection hidden="1"/>
    </xf>
  </cellXfs>
  <cellStyles count="7">
    <cellStyle name="Euro" xfId="1" xr:uid="{00000000-0005-0000-0000-000000000000}"/>
    <cellStyle name="Migliaia" xfId="6" builtinId="3"/>
    <cellStyle name="Normale" xfId="0" builtinId="0"/>
    <cellStyle name="Normale 2" xfId="2" xr:uid="{00000000-0005-0000-0000-000003000000}"/>
    <cellStyle name="Percentuale" xfId="5" builtinId="5"/>
    <cellStyle name="Percentuale 2" xfId="4" xr:uid="{00000000-0005-0000-0000-000005000000}"/>
    <cellStyle name="Valuta 2" xfId="3" xr:uid="{00000000-0005-0000-0000-000006000000}"/>
  </cellStyles>
  <dxfs count="1">
    <dxf>
      <font>
        <b/>
        <i val="0"/>
        <condense val="0"/>
        <extend val="0"/>
        <color indexed="10"/>
      </font>
    </dxf>
  </dxfs>
  <tableStyles count="0" defaultTableStyle="TableStyleMedium2" defaultPivotStyle="PivotStyleLight16"/>
  <colors>
    <mruColors>
      <color rgb="FFFFFFCC"/>
      <color rgb="FFCCFFFF"/>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23" sqref="A23"/>
    </sheetView>
  </sheetViews>
  <sheetFormatPr defaultColWidth="8.88671875" defaultRowHeight="13.2" x14ac:dyDescent="0.25"/>
  <cols>
    <col min="1" max="1" width="112.33203125" style="16" customWidth="1"/>
    <col min="2" max="256" width="9.109375" style="16"/>
    <col min="257" max="257" width="77.109375" style="16" customWidth="1"/>
    <col min="258" max="512" width="9.109375" style="16"/>
    <col min="513" max="513" width="77.109375" style="16" customWidth="1"/>
    <col min="514" max="768" width="9.109375" style="16"/>
    <col min="769" max="769" width="77.109375" style="16" customWidth="1"/>
    <col min="770" max="1024" width="9.109375" style="16"/>
    <col min="1025" max="1025" width="77.109375" style="16" customWidth="1"/>
    <col min="1026" max="1280" width="9.109375" style="16"/>
    <col min="1281" max="1281" width="77.109375" style="16" customWidth="1"/>
    <col min="1282" max="1536" width="9.109375" style="16"/>
    <col min="1537" max="1537" width="77.109375" style="16" customWidth="1"/>
    <col min="1538" max="1792" width="9.109375" style="16"/>
    <col min="1793" max="1793" width="77.109375" style="16" customWidth="1"/>
    <col min="1794" max="2048" width="9.109375" style="16"/>
    <col min="2049" max="2049" width="77.109375" style="16" customWidth="1"/>
    <col min="2050" max="2304" width="9.109375" style="16"/>
    <col min="2305" max="2305" width="77.109375" style="16" customWidth="1"/>
    <col min="2306" max="2560" width="9.109375" style="16"/>
    <col min="2561" max="2561" width="77.109375" style="16" customWidth="1"/>
    <col min="2562" max="2816" width="9.109375" style="16"/>
    <col min="2817" max="2817" width="77.109375" style="16" customWidth="1"/>
    <col min="2818" max="3072" width="9.109375" style="16"/>
    <col min="3073" max="3073" width="77.109375" style="16" customWidth="1"/>
    <col min="3074" max="3328" width="9.109375" style="16"/>
    <col min="3329" max="3329" width="77.109375" style="16" customWidth="1"/>
    <col min="3330" max="3584" width="9.109375" style="16"/>
    <col min="3585" max="3585" width="77.109375" style="16" customWidth="1"/>
    <col min="3586" max="3840" width="9.109375" style="16"/>
    <col min="3841" max="3841" width="77.109375" style="16" customWidth="1"/>
    <col min="3842" max="4096" width="9.109375" style="16"/>
    <col min="4097" max="4097" width="77.109375" style="16" customWidth="1"/>
    <col min="4098" max="4352" width="9.109375" style="16"/>
    <col min="4353" max="4353" width="77.109375" style="16" customWidth="1"/>
    <col min="4354" max="4608" width="9.109375" style="16"/>
    <col min="4609" max="4609" width="77.109375" style="16" customWidth="1"/>
    <col min="4610" max="4864" width="9.109375" style="16"/>
    <col min="4865" max="4865" width="77.109375" style="16" customWidth="1"/>
    <col min="4866" max="5120" width="9.109375" style="16"/>
    <col min="5121" max="5121" width="77.109375" style="16" customWidth="1"/>
    <col min="5122" max="5376" width="9.109375" style="16"/>
    <col min="5377" max="5377" width="77.109375" style="16" customWidth="1"/>
    <col min="5378" max="5632" width="9.109375" style="16"/>
    <col min="5633" max="5633" width="77.109375" style="16" customWidth="1"/>
    <col min="5634" max="5888" width="9.109375" style="16"/>
    <col min="5889" max="5889" width="77.109375" style="16" customWidth="1"/>
    <col min="5890" max="6144" width="9.109375" style="16"/>
    <col min="6145" max="6145" width="77.109375" style="16" customWidth="1"/>
    <col min="6146" max="6400" width="9.109375" style="16"/>
    <col min="6401" max="6401" width="77.109375" style="16" customWidth="1"/>
    <col min="6402" max="6656" width="9.109375" style="16"/>
    <col min="6657" max="6657" width="77.109375" style="16" customWidth="1"/>
    <col min="6658" max="6912" width="9.109375" style="16"/>
    <col min="6913" max="6913" width="77.109375" style="16" customWidth="1"/>
    <col min="6914" max="7168" width="9.109375" style="16"/>
    <col min="7169" max="7169" width="77.109375" style="16" customWidth="1"/>
    <col min="7170" max="7424" width="9.109375" style="16"/>
    <col min="7425" max="7425" width="77.109375" style="16" customWidth="1"/>
    <col min="7426" max="7680" width="9.109375" style="16"/>
    <col min="7681" max="7681" width="77.109375" style="16" customWidth="1"/>
    <col min="7682" max="7936" width="9.109375" style="16"/>
    <col min="7937" max="7937" width="77.109375" style="16" customWidth="1"/>
    <col min="7938" max="8192" width="9.109375" style="16"/>
    <col min="8193" max="8193" width="77.109375" style="16" customWidth="1"/>
    <col min="8194" max="8448" width="9.109375" style="16"/>
    <col min="8449" max="8449" width="77.109375" style="16" customWidth="1"/>
    <col min="8450" max="8704" width="9.109375" style="16"/>
    <col min="8705" max="8705" width="77.109375" style="16" customWidth="1"/>
    <col min="8706" max="8960" width="9.109375" style="16"/>
    <col min="8961" max="8961" width="77.109375" style="16" customWidth="1"/>
    <col min="8962" max="9216" width="9.109375" style="16"/>
    <col min="9217" max="9217" width="77.109375" style="16" customWidth="1"/>
    <col min="9218" max="9472" width="9.109375" style="16"/>
    <col min="9473" max="9473" width="77.109375" style="16" customWidth="1"/>
    <col min="9474" max="9728" width="9.109375" style="16"/>
    <col min="9729" max="9729" width="77.109375" style="16" customWidth="1"/>
    <col min="9730" max="9984" width="9.109375" style="16"/>
    <col min="9985" max="9985" width="77.109375" style="16" customWidth="1"/>
    <col min="9986" max="10240" width="9.109375" style="16"/>
    <col min="10241" max="10241" width="77.109375" style="16" customWidth="1"/>
    <col min="10242" max="10496" width="9.109375" style="16"/>
    <col min="10497" max="10497" width="77.109375" style="16" customWidth="1"/>
    <col min="10498" max="10752" width="9.109375" style="16"/>
    <col min="10753" max="10753" width="77.109375" style="16" customWidth="1"/>
    <col min="10754" max="11008" width="9.109375" style="16"/>
    <col min="11009" max="11009" width="77.109375" style="16" customWidth="1"/>
    <col min="11010" max="11264" width="9.109375" style="16"/>
    <col min="11265" max="11265" width="77.109375" style="16" customWidth="1"/>
    <col min="11266" max="11520" width="9.109375" style="16"/>
    <col min="11521" max="11521" width="77.109375" style="16" customWidth="1"/>
    <col min="11522" max="11776" width="9.109375" style="16"/>
    <col min="11777" max="11777" width="77.109375" style="16" customWidth="1"/>
    <col min="11778" max="12032" width="9.109375" style="16"/>
    <col min="12033" max="12033" width="77.109375" style="16" customWidth="1"/>
    <col min="12034" max="12288" width="9.109375" style="16"/>
    <col min="12289" max="12289" width="77.109375" style="16" customWidth="1"/>
    <col min="12290" max="12544" width="9.109375" style="16"/>
    <col min="12545" max="12545" width="77.109375" style="16" customWidth="1"/>
    <col min="12546" max="12800" width="9.109375" style="16"/>
    <col min="12801" max="12801" width="77.109375" style="16" customWidth="1"/>
    <col min="12802" max="13056" width="9.109375" style="16"/>
    <col min="13057" max="13057" width="77.109375" style="16" customWidth="1"/>
    <col min="13058" max="13312" width="9.109375" style="16"/>
    <col min="13313" max="13313" width="77.109375" style="16" customWidth="1"/>
    <col min="13314" max="13568" width="9.109375" style="16"/>
    <col min="13569" max="13569" width="77.109375" style="16" customWidth="1"/>
    <col min="13570" max="13824" width="9.109375" style="16"/>
    <col min="13825" max="13825" width="77.109375" style="16" customWidth="1"/>
    <col min="13826" max="14080" width="9.109375" style="16"/>
    <col min="14081" max="14081" width="77.109375" style="16" customWidth="1"/>
    <col min="14082" max="14336" width="9.109375" style="16"/>
    <col min="14337" max="14337" width="77.109375" style="16" customWidth="1"/>
    <col min="14338" max="14592" width="9.109375" style="16"/>
    <col min="14593" max="14593" width="77.109375" style="16" customWidth="1"/>
    <col min="14594" max="14848" width="9.109375" style="16"/>
    <col min="14849" max="14849" width="77.109375" style="16" customWidth="1"/>
    <col min="14850" max="15104" width="9.109375" style="16"/>
    <col min="15105" max="15105" width="77.109375" style="16" customWidth="1"/>
    <col min="15106" max="15360" width="9.109375" style="16"/>
    <col min="15361" max="15361" width="77.109375" style="16" customWidth="1"/>
    <col min="15362" max="15616" width="9.109375" style="16"/>
    <col min="15617" max="15617" width="77.109375" style="16" customWidth="1"/>
    <col min="15618" max="15872" width="9.109375" style="16"/>
    <col min="15873" max="15873" width="77.109375" style="16" customWidth="1"/>
    <col min="15874" max="16128" width="9.109375" style="16"/>
    <col min="16129" max="16129" width="77.109375" style="16" customWidth="1"/>
    <col min="16130" max="16384" width="9.109375" style="16"/>
  </cols>
  <sheetData>
    <row r="1" spans="1:1" x14ac:dyDescent="0.25">
      <c r="A1" s="17"/>
    </row>
    <row r="2" spans="1:1" x14ac:dyDescent="0.25">
      <c r="A2" s="17"/>
    </row>
    <row r="3" spans="1:1" x14ac:dyDescent="0.25">
      <c r="A3" s="17"/>
    </row>
    <row r="4" spans="1:1" x14ac:dyDescent="0.25">
      <c r="A4" s="17"/>
    </row>
    <row r="5" spans="1:1" x14ac:dyDescent="0.25">
      <c r="A5" s="17"/>
    </row>
    <row r="6" spans="1:1" x14ac:dyDescent="0.25">
      <c r="A6" s="17"/>
    </row>
    <row r="7" spans="1:1" ht="13.8" x14ac:dyDescent="0.3">
      <c r="A7" s="77" t="s">
        <v>0</v>
      </c>
    </row>
    <row r="8" spans="1:1" ht="13.8" x14ac:dyDescent="0.3">
      <c r="A8" s="18" t="s">
        <v>1</v>
      </c>
    </row>
    <row r="9" spans="1:1" ht="13.8" x14ac:dyDescent="0.3">
      <c r="A9" s="18" t="s">
        <v>2</v>
      </c>
    </row>
    <row r="10" spans="1:1" ht="27.6" x14ac:dyDescent="0.3">
      <c r="A10" s="18" t="s">
        <v>3</v>
      </c>
    </row>
    <row r="11" spans="1:1" ht="13.8" x14ac:dyDescent="0.3">
      <c r="A11" s="18" t="s">
        <v>4</v>
      </c>
    </row>
    <row r="12" spans="1:1" ht="13.8" x14ac:dyDescent="0.3">
      <c r="A12" s="18" t="s">
        <v>5</v>
      </c>
    </row>
    <row r="13" spans="1:1" ht="13.8" x14ac:dyDescent="0.3">
      <c r="A13" s="18"/>
    </row>
    <row r="14" spans="1:1" ht="13.8" x14ac:dyDescent="0.3">
      <c r="A14" s="18" t="s">
        <v>6</v>
      </c>
    </row>
    <row r="15" spans="1:1" ht="13.8" x14ac:dyDescent="0.3">
      <c r="A15" s="18" t="s">
        <v>1</v>
      </c>
    </row>
    <row r="16" spans="1:1" ht="13.8" x14ac:dyDescent="0.3">
      <c r="A16" s="19" t="s">
        <v>7</v>
      </c>
    </row>
    <row r="17" spans="1:1" ht="27.6" x14ac:dyDescent="0.3">
      <c r="A17" s="18" t="s">
        <v>8</v>
      </c>
    </row>
    <row r="18" spans="1:1" ht="13.8" x14ac:dyDescent="0.3">
      <c r="A18" s="20" t="s">
        <v>9</v>
      </c>
    </row>
    <row r="19" spans="1:1" ht="27.6" x14ac:dyDescent="0.3">
      <c r="A19" s="20" t="s">
        <v>10</v>
      </c>
    </row>
    <row r="20" spans="1:1" ht="27.6" x14ac:dyDescent="0.3">
      <c r="A20" s="20" t="s">
        <v>104</v>
      </c>
    </row>
    <row r="21" spans="1:1" ht="13.8" x14ac:dyDescent="0.3">
      <c r="A21" s="20" t="s">
        <v>11</v>
      </c>
    </row>
    <row r="22" spans="1:1" ht="13.8" x14ac:dyDescent="0.3">
      <c r="A22" s="18"/>
    </row>
    <row r="23" spans="1:1" ht="26.4" x14ac:dyDescent="0.25">
      <c r="A23" s="54" t="s">
        <v>105</v>
      </c>
    </row>
    <row r="24" spans="1:1" ht="13.8" x14ac:dyDescent="0.3">
      <c r="A24" s="18"/>
    </row>
    <row r="25" spans="1:1" ht="13.8" x14ac:dyDescent="0.3">
      <c r="A25" s="19" t="s">
        <v>12</v>
      </c>
    </row>
    <row r="26" spans="1:1" ht="69" x14ac:dyDescent="0.3">
      <c r="A26" s="21" t="s">
        <v>13</v>
      </c>
    </row>
  </sheetData>
  <sheetProtection algorithmName="SHA-512" hashValue="P4WueOv3IWRdjc0iJReF4tZZSsZzzZUOaqwD38EHXFiO1AkQ8T1ZWkxftcc2F9wgbSHcI4aXw2KZCPM/2U/jzQ==" saltValue="+Bjr0OOqwJA1EHTmTJlXjw==" spinCount="100000"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31"/>
  <sheetViews>
    <sheetView tabSelected="1" topLeftCell="A52" zoomScaleNormal="100" zoomScaleSheetLayoutView="90" workbookViewId="0">
      <selection activeCell="D127" sqref="D127"/>
    </sheetView>
  </sheetViews>
  <sheetFormatPr defaultColWidth="9.109375" defaultRowHeight="13.8" x14ac:dyDescent="0.25"/>
  <cols>
    <col min="1" max="1" width="4.109375" style="1" customWidth="1"/>
    <col min="2" max="2" width="67" style="1" customWidth="1"/>
    <col min="3" max="3" width="21.44140625" style="1" customWidth="1"/>
    <col min="4" max="4" width="20.33203125" style="1" customWidth="1"/>
    <col min="5" max="5" width="18.33203125" style="1" bestFit="1" customWidth="1"/>
    <col min="6" max="6" width="17.88671875" style="1" customWidth="1"/>
    <col min="7" max="7" width="15.44140625" style="1" customWidth="1"/>
    <col min="8" max="8" width="15.109375" style="2" customWidth="1"/>
    <col min="9" max="9" width="12.44140625" style="2" bestFit="1" customWidth="1"/>
    <col min="10" max="10" width="10.6640625" style="2" customWidth="1"/>
    <col min="11" max="11" width="12.44140625" style="2" customWidth="1"/>
    <col min="12" max="13" width="13.6640625" style="2" customWidth="1"/>
    <col min="14" max="14" width="17.33203125" style="2" customWidth="1"/>
    <col min="15" max="16384" width="9.109375" style="2"/>
  </cols>
  <sheetData>
    <row r="1" spans="1:14" ht="78.75" customHeight="1" x14ac:dyDescent="0.25">
      <c r="B1" s="117" t="s">
        <v>103</v>
      </c>
      <c r="C1" s="117"/>
      <c r="D1" s="117"/>
      <c r="E1" s="117"/>
      <c r="F1" s="95"/>
      <c r="G1" s="95"/>
    </row>
    <row r="2" spans="1:14" s="5" customFormat="1" ht="15.6" x14ac:dyDescent="0.25">
      <c r="A2" s="3" t="s">
        <v>14</v>
      </c>
      <c r="C2" s="4"/>
      <c r="D2" s="4"/>
      <c r="E2" s="4"/>
      <c r="F2" s="4"/>
      <c r="G2" s="4"/>
    </row>
    <row r="3" spans="1:14" s="5" customFormat="1" ht="15.6" x14ac:dyDescent="0.25">
      <c r="A3" s="3" t="s">
        <v>15</v>
      </c>
      <c r="C3" s="4"/>
      <c r="D3" s="4"/>
      <c r="E3" s="4"/>
      <c r="F3" s="4"/>
      <c r="G3" s="4"/>
    </row>
    <row r="4" spans="1:14" ht="27.6" x14ac:dyDescent="0.25">
      <c r="A4" s="24" t="s">
        <v>16</v>
      </c>
      <c r="B4" s="24" t="s">
        <v>17</v>
      </c>
      <c r="C4" s="15" t="s">
        <v>18</v>
      </c>
      <c r="D4" s="109" t="s">
        <v>19</v>
      </c>
      <c r="E4" s="110" t="s">
        <v>20</v>
      </c>
      <c r="F4" s="11"/>
      <c r="G4" s="12"/>
      <c r="H4" s="12"/>
    </row>
    <row r="5" spans="1:14" ht="19.5" customHeight="1" x14ac:dyDescent="0.25">
      <c r="A5" s="25">
        <v>1</v>
      </c>
      <c r="B5" s="27" t="s">
        <v>21</v>
      </c>
      <c r="C5" s="111"/>
      <c r="D5" s="28">
        <v>480</v>
      </c>
      <c r="E5" s="7" t="str">
        <f>IF(C5&gt;D5, ("Il valore offerto supera l'importo a base d'asta"), (""))</f>
        <v/>
      </c>
      <c r="F5" s="10"/>
      <c r="G5" s="10"/>
      <c r="H5" s="13"/>
      <c r="L5" s="9"/>
      <c r="M5" s="9"/>
      <c r="N5" s="9"/>
    </row>
    <row r="6" spans="1:14" ht="19.5" customHeight="1" x14ac:dyDescent="0.25">
      <c r="A6" s="26">
        <v>2</v>
      </c>
      <c r="B6" s="27" t="s">
        <v>22</v>
      </c>
      <c r="C6" s="111"/>
      <c r="D6" s="28">
        <v>590</v>
      </c>
      <c r="E6" s="7" t="str">
        <f t="shared" ref="E6:E24" si="0">IF(C6&gt;D6, ("Il valore offerto supera l'importo a base d'asta"), (""))</f>
        <v/>
      </c>
      <c r="F6" s="10"/>
      <c r="G6" s="10"/>
      <c r="H6" s="13"/>
      <c r="L6" s="9"/>
      <c r="M6" s="9"/>
      <c r="N6" s="9"/>
    </row>
    <row r="7" spans="1:14" ht="19.5" customHeight="1" x14ac:dyDescent="0.25">
      <c r="A7" s="26">
        <v>3</v>
      </c>
      <c r="B7" s="27" t="s">
        <v>23</v>
      </c>
      <c r="C7" s="111"/>
      <c r="D7" s="28">
        <v>560</v>
      </c>
      <c r="E7" s="7" t="str">
        <f t="shared" si="0"/>
        <v/>
      </c>
      <c r="F7" s="10"/>
      <c r="G7" s="10"/>
      <c r="H7" s="13"/>
      <c r="L7" s="14"/>
      <c r="M7" s="9"/>
      <c r="N7" s="9"/>
    </row>
    <row r="8" spans="1:14" ht="19.5" customHeight="1" x14ac:dyDescent="0.25">
      <c r="A8" s="26">
        <v>4</v>
      </c>
      <c r="B8" s="27" t="s">
        <v>24</v>
      </c>
      <c r="C8" s="111"/>
      <c r="D8" s="28">
        <v>300</v>
      </c>
      <c r="E8" s="7" t="str">
        <f t="shared" si="0"/>
        <v/>
      </c>
      <c r="F8" s="10"/>
      <c r="G8" s="10"/>
      <c r="H8" s="13"/>
      <c r="L8" s="9"/>
      <c r="M8" s="9"/>
      <c r="N8" s="9"/>
    </row>
    <row r="9" spans="1:14" ht="19.5" customHeight="1" x14ac:dyDescent="0.25">
      <c r="A9" s="26">
        <v>5</v>
      </c>
      <c r="B9" s="27" t="s">
        <v>25</v>
      </c>
      <c r="C9" s="111"/>
      <c r="D9" s="28">
        <v>480</v>
      </c>
      <c r="E9" s="7" t="str">
        <f t="shared" si="0"/>
        <v/>
      </c>
      <c r="F9" s="10"/>
      <c r="G9" s="10"/>
      <c r="H9" s="13"/>
      <c r="L9" s="9"/>
      <c r="M9" s="9"/>
      <c r="N9" s="9"/>
    </row>
    <row r="10" spans="1:14" ht="19.5" customHeight="1" x14ac:dyDescent="0.25">
      <c r="A10" s="26">
        <v>6</v>
      </c>
      <c r="B10" s="27" t="s">
        <v>26</v>
      </c>
      <c r="C10" s="111"/>
      <c r="D10" s="28">
        <v>620</v>
      </c>
      <c r="E10" s="7" t="str">
        <f t="shared" si="0"/>
        <v/>
      </c>
      <c r="F10" s="10"/>
      <c r="G10" s="10"/>
      <c r="H10" s="13"/>
      <c r="L10" s="9"/>
      <c r="M10" s="9"/>
      <c r="N10" s="9"/>
    </row>
    <row r="11" spans="1:14" ht="19.5" customHeight="1" x14ac:dyDescent="0.25">
      <c r="A11" s="26">
        <v>7</v>
      </c>
      <c r="B11" s="27" t="s">
        <v>27</v>
      </c>
      <c r="C11" s="111"/>
      <c r="D11" s="28">
        <v>540</v>
      </c>
      <c r="E11" s="7" t="str">
        <f t="shared" si="0"/>
        <v/>
      </c>
      <c r="F11" s="10"/>
      <c r="G11" s="10"/>
      <c r="H11" s="13"/>
      <c r="L11" s="9"/>
      <c r="M11" s="9"/>
      <c r="N11" s="9"/>
    </row>
    <row r="12" spans="1:14" ht="19.5" customHeight="1" x14ac:dyDescent="0.25">
      <c r="A12" s="26">
        <v>8</v>
      </c>
      <c r="B12" s="27" t="s">
        <v>28</v>
      </c>
      <c r="C12" s="111"/>
      <c r="D12" s="28">
        <v>540</v>
      </c>
      <c r="E12" s="7" t="str">
        <f t="shared" si="0"/>
        <v/>
      </c>
      <c r="F12" s="10"/>
      <c r="G12" s="10"/>
      <c r="H12" s="13"/>
      <c r="L12" s="9"/>
      <c r="M12" s="9"/>
      <c r="N12" s="9"/>
    </row>
    <row r="13" spans="1:14" ht="19.5" customHeight="1" x14ac:dyDescent="0.25">
      <c r="A13" s="26">
        <v>9</v>
      </c>
      <c r="B13" s="27" t="s">
        <v>29</v>
      </c>
      <c r="C13" s="111"/>
      <c r="D13" s="28">
        <v>540</v>
      </c>
      <c r="E13" s="7" t="str">
        <f t="shared" si="0"/>
        <v/>
      </c>
      <c r="F13" s="10"/>
      <c r="G13" s="10"/>
      <c r="H13" s="13"/>
      <c r="L13" s="9"/>
      <c r="M13" s="9"/>
      <c r="N13" s="9"/>
    </row>
    <row r="14" spans="1:14" ht="19.5" customHeight="1" x14ac:dyDescent="0.25">
      <c r="A14" s="26">
        <v>10</v>
      </c>
      <c r="B14" s="27" t="s">
        <v>30</v>
      </c>
      <c r="C14" s="111"/>
      <c r="D14" s="28">
        <v>360</v>
      </c>
      <c r="E14" s="7" t="str">
        <f t="shared" si="0"/>
        <v/>
      </c>
      <c r="F14" s="10"/>
      <c r="G14" s="10"/>
      <c r="H14" s="13"/>
      <c r="L14" s="9"/>
      <c r="M14" s="9"/>
      <c r="N14" s="9"/>
    </row>
    <row r="15" spans="1:14" ht="19.5" customHeight="1" x14ac:dyDescent="0.25">
      <c r="A15" s="26">
        <v>11</v>
      </c>
      <c r="B15" s="27" t="s">
        <v>31</v>
      </c>
      <c r="C15" s="111"/>
      <c r="D15" s="28">
        <v>540</v>
      </c>
      <c r="E15" s="7" t="str">
        <f t="shared" si="0"/>
        <v/>
      </c>
      <c r="F15" s="10"/>
      <c r="G15" s="10"/>
      <c r="H15" s="13"/>
      <c r="L15" s="9"/>
      <c r="M15" s="9"/>
      <c r="N15" s="9"/>
    </row>
    <row r="16" spans="1:14" ht="19.5" customHeight="1" x14ac:dyDescent="0.25">
      <c r="A16" s="26">
        <v>12</v>
      </c>
      <c r="B16" s="27" t="s">
        <v>32</v>
      </c>
      <c r="C16" s="111"/>
      <c r="D16" s="28">
        <v>590</v>
      </c>
      <c r="E16" s="7" t="str">
        <f t="shared" si="0"/>
        <v/>
      </c>
      <c r="F16" s="10"/>
      <c r="G16" s="10"/>
      <c r="H16" s="13"/>
      <c r="L16" s="9"/>
      <c r="M16" s="9"/>
      <c r="N16" s="9"/>
    </row>
    <row r="17" spans="1:14" ht="19.5" customHeight="1" x14ac:dyDescent="0.25">
      <c r="A17" s="26">
        <v>13</v>
      </c>
      <c r="B17" s="27" t="s">
        <v>33</v>
      </c>
      <c r="C17" s="111"/>
      <c r="D17" s="28">
        <v>540</v>
      </c>
      <c r="E17" s="7" t="str">
        <f t="shared" si="0"/>
        <v/>
      </c>
      <c r="F17" s="10"/>
      <c r="G17" s="10"/>
      <c r="H17" s="13"/>
      <c r="L17" s="9"/>
      <c r="M17" s="9"/>
      <c r="N17" s="9"/>
    </row>
    <row r="18" spans="1:14" ht="19.5" customHeight="1" x14ac:dyDescent="0.25">
      <c r="A18" s="26">
        <v>14</v>
      </c>
      <c r="B18" s="27" t="s">
        <v>34</v>
      </c>
      <c r="C18" s="111"/>
      <c r="D18" s="28">
        <v>250</v>
      </c>
      <c r="E18" s="7" t="str">
        <f t="shared" si="0"/>
        <v/>
      </c>
      <c r="F18" s="10"/>
      <c r="G18" s="10"/>
      <c r="H18" s="13"/>
      <c r="L18" s="9"/>
      <c r="M18" s="9"/>
      <c r="N18" s="9"/>
    </row>
    <row r="19" spans="1:14" ht="19.5" customHeight="1" x14ac:dyDescent="0.25">
      <c r="A19" s="26">
        <v>15</v>
      </c>
      <c r="B19" s="27" t="s">
        <v>35</v>
      </c>
      <c r="C19" s="111"/>
      <c r="D19" s="28">
        <v>540</v>
      </c>
      <c r="E19" s="7" t="str">
        <f t="shared" si="0"/>
        <v/>
      </c>
      <c r="F19" s="10"/>
      <c r="G19" s="10"/>
      <c r="H19" s="13"/>
      <c r="L19" s="9"/>
      <c r="M19" s="9"/>
      <c r="N19" s="9"/>
    </row>
    <row r="20" spans="1:14" ht="19.5" customHeight="1" x14ac:dyDescent="0.25">
      <c r="A20" s="26">
        <v>16</v>
      </c>
      <c r="B20" s="27" t="s">
        <v>36</v>
      </c>
      <c r="C20" s="111"/>
      <c r="D20" s="28">
        <v>540</v>
      </c>
      <c r="E20" s="7" t="str">
        <f t="shared" si="0"/>
        <v/>
      </c>
      <c r="F20" s="10"/>
      <c r="G20" s="10"/>
      <c r="H20" s="13"/>
      <c r="I20" s="1"/>
      <c r="L20" s="9"/>
      <c r="M20" s="9"/>
      <c r="N20" s="9"/>
    </row>
    <row r="21" spans="1:14" ht="19.5" customHeight="1" x14ac:dyDescent="0.25">
      <c r="A21" s="26">
        <v>17</v>
      </c>
      <c r="B21" s="27" t="s">
        <v>37</v>
      </c>
      <c r="C21" s="111"/>
      <c r="D21" s="28">
        <v>385</v>
      </c>
      <c r="E21" s="7" t="str">
        <f t="shared" si="0"/>
        <v/>
      </c>
      <c r="F21" s="10"/>
      <c r="G21" s="10"/>
      <c r="H21" s="13"/>
      <c r="L21" s="9"/>
      <c r="M21" s="9"/>
      <c r="N21" s="9"/>
    </row>
    <row r="22" spans="1:14" ht="19.5" customHeight="1" x14ac:dyDescent="0.25">
      <c r="A22" s="26">
        <v>18</v>
      </c>
      <c r="B22" s="27" t="s">
        <v>38</v>
      </c>
      <c r="C22" s="111"/>
      <c r="D22" s="28">
        <v>480</v>
      </c>
      <c r="E22" s="7" t="str">
        <f t="shared" si="0"/>
        <v/>
      </c>
      <c r="F22" s="10"/>
      <c r="G22" s="10"/>
      <c r="H22" s="13"/>
      <c r="L22" s="9"/>
      <c r="M22" s="9"/>
      <c r="N22" s="9"/>
    </row>
    <row r="23" spans="1:14" ht="19.5" customHeight="1" x14ac:dyDescent="0.25">
      <c r="A23" s="26">
        <v>19</v>
      </c>
      <c r="B23" s="27" t="s">
        <v>39</v>
      </c>
      <c r="C23" s="111"/>
      <c r="D23" s="28">
        <v>360</v>
      </c>
      <c r="E23" s="7" t="str">
        <f t="shared" si="0"/>
        <v/>
      </c>
      <c r="F23" s="10"/>
      <c r="G23" s="10"/>
      <c r="H23" s="13"/>
      <c r="L23" s="9"/>
      <c r="M23" s="9"/>
      <c r="N23" s="9"/>
    </row>
    <row r="24" spans="1:14" ht="19.5" customHeight="1" x14ac:dyDescent="0.25">
      <c r="A24" s="26">
        <v>20</v>
      </c>
      <c r="B24" s="27" t="s">
        <v>40</v>
      </c>
      <c r="C24" s="111"/>
      <c r="D24" s="28">
        <v>480</v>
      </c>
      <c r="E24" s="7" t="str">
        <f t="shared" si="0"/>
        <v/>
      </c>
      <c r="F24" s="10"/>
      <c r="G24" s="10"/>
      <c r="H24" s="13"/>
      <c r="L24" s="9"/>
      <c r="M24" s="9"/>
      <c r="N24" s="9"/>
    </row>
    <row r="25" spans="1:14" ht="19.5" customHeight="1" x14ac:dyDescent="0.25">
      <c r="A25" s="3"/>
      <c r="B25" s="4"/>
      <c r="C25" s="4"/>
      <c r="D25" s="4"/>
      <c r="E25" s="4"/>
      <c r="F25" s="13"/>
      <c r="G25" s="10"/>
      <c r="H25" s="13"/>
      <c r="L25" s="9"/>
      <c r="M25" s="9"/>
      <c r="N25" s="9"/>
    </row>
    <row r="26" spans="1:14" ht="23.25" customHeight="1" x14ac:dyDescent="0.25">
      <c r="A26" s="3" t="s">
        <v>41</v>
      </c>
      <c r="B26" s="23" t="s">
        <v>42</v>
      </c>
      <c r="C26" s="2"/>
      <c r="D26" s="2"/>
      <c r="F26" s="55"/>
      <c r="H26" s="13"/>
      <c r="L26" s="9"/>
      <c r="M26" s="9"/>
      <c r="N26" s="9"/>
    </row>
    <row r="27" spans="1:14" ht="27.6" x14ac:dyDescent="0.25">
      <c r="A27" s="29" t="s">
        <v>16</v>
      </c>
      <c r="B27" s="48" t="s">
        <v>43</v>
      </c>
      <c r="C27" s="30" t="s">
        <v>18</v>
      </c>
      <c r="D27" s="30" t="s">
        <v>19</v>
      </c>
      <c r="E27" s="56" t="s">
        <v>44</v>
      </c>
      <c r="F27" s="56" t="s">
        <v>45</v>
      </c>
      <c r="G27" s="106" t="s">
        <v>20</v>
      </c>
      <c r="H27" s="13"/>
      <c r="L27" s="9"/>
      <c r="M27" s="9"/>
      <c r="N27" s="9"/>
    </row>
    <row r="28" spans="1:14" x14ac:dyDescent="0.25">
      <c r="A28" s="32">
        <v>3</v>
      </c>
      <c r="B28" s="93" t="s">
        <v>46</v>
      </c>
      <c r="C28" s="112"/>
      <c r="D28" s="33">
        <v>12.75</v>
      </c>
      <c r="E28" s="81">
        <v>0</v>
      </c>
      <c r="F28" s="105">
        <f>C28*E28*3</f>
        <v>0</v>
      </c>
      <c r="G28" s="107" t="str">
        <f>IF(C28&gt;D28, ("Il valore offerto supera l'importo a base d'asta"), (""))</f>
        <v/>
      </c>
      <c r="I28" s="8"/>
      <c r="J28" s="8"/>
      <c r="L28" s="51"/>
      <c r="M28" s="52"/>
      <c r="N28" s="9"/>
    </row>
    <row r="29" spans="1:14" ht="19.5" customHeight="1" thickBot="1" x14ac:dyDescent="0.3">
      <c r="A29" s="90">
        <v>4</v>
      </c>
      <c r="B29" s="91" t="s">
        <v>106</v>
      </c>
      <c r="C29" s="112"/>
      <c r="D29" s="60">
        <v>2.2000000000000002</v>
      </c>
      <c r="E29" s="82">
        <v>26500</v>
      </c>
      <c r="F29" s="104">
        <f>C29*E29*3</f>
        <v>0</v>
      </c>
      <c r="G29" s="107" t="str">
        <f>IF(C29&gt;D29, ("Il valore offerto supera l'importo a base d'asta"), (""))</f>
        <v/>
      </c>
      <c r="I29" s="8"/>
      <c r="J29" s="8"/>
      <c r="L29" s="51"/>
      <c r="M29" s="52"/>
      <c r="N29" s="9"/>
    </row>
    <row r="30" spans="1:14" ht="19.5" customHeight="1" thickBot="1" x14ac:dyDescent="0.3">
      <c r="A30" s="22"/>
      <c r="B30" s="41" t="s">
        <v>47</v>
      </c>
      <c r="C30" s="42"/>
      <c r="D30" s="87"/>
      <c r="E30" s="61"/>
      <c r="F30" s="79">
        <f>SUM(F28:F29)</f>
        <v>0</v>
      </c>
      <c r="G30" s="92"/>
      <c r="I30" s="36"/>
      <c r="J30" s="36"/>
      <c r="K30" s="38"/>
      <c r="L30" s="36"/>
      <c r="M30" s="52"/>
      <c r="N30" s="9"/>
    </row>
    <row r="31" spans="1:14" ht="19.5" customHeight="1" x14ac:dyDescent="0.25">
      <c r="A31" s="22"/>
      <c r="B31" s="23"/>
      <c r="C31" s="36"/>
      <c r="D31" s="36"/>
      <c r="E31" s="36"/>
      <c r="F31" s="34"/>
      <c r="I31" s="36"/>
      <c r="J31" s="36"/>
      <c r="K31" s="38"/>
      <c r="N31" s="9"/>
    </row>
    <row r="32" spans="1:14" ht="15.6" x14ac:dyDescent="0.25">
      <c r="A32" s="3" t="s">
        <v>48</v>
      </c>
      <c r="B32" s="45" t="s">
        <v>49</v>
      </c>
      <c r="C32" s="36"/>
      <c r="D32" s="36"/>
      <c r="E32" s="36"/>
      <c r="F32" s="34"/>
      <c r="I32" s="36"/>
      <c r="J32" s="36"/>
      <c r="K32" s="38"/>
      <c r="N32" s="9"/>
    </row>
    <row r="33" spans="1:14" ht="27.6" x14ac:dyDescent="0.25">
      <c r="A33" s="26" t="s">
        <v>16</v>
      </c>
      <c r="B33" s="49" t="s">
        <v>17</v>
      </c>
      <c r="C33" s="30" t="s">
        <v>50</v>
      </c>
      <c r="D33" s="30" t="s">
        <v>51</v>
      </c>
      <c r="E33" s="56" t="s">
        <v>52</v>
      </c>
      <c r="F33" s="56" t="s">
        <v>45</v>
      </c>
      <c r="G33" s="37" t="s">
        <v>53</v>
      </c>
      <c r="I33" s="36"/>
      <c r="J33" s="36"/>
      <c r="K33" s="38"/>
      <c r="N33" s="9"/>
    </row>
    <row r="34" spans="1:14" ht="19.5" customHeight="1" x14ac:dyDescent="0.25">
      <c r="A34" s="26">
        <v>12</v>
      </c>
      <c r="B34" s="27" t="s">
        <v>32</v>
      </c>
      <c r="C34" s="28">
        <f t="shared" ref="C34:C47" si="1">VLOOKUP(A34,A$5:D$24,3,FALSE)*G34/2</f>
        <v>0</v>
      </c>
      <c r="D34" s="28">
        <f t="shared" ref="D34:D47" si="2">VLOOKUP(A34,A$5:D$24,4,FALSE)*G34/2</f>
        <v>5.9</v>
      </c>
      <c r="E34" s="94"/>
      <c r="G34" s="35">
        <v>0.02</v>
      </c>
      <c r="I34" s="36"/>
      <c r="J34" s="36"/>
      <c r="K34" s="38"/>
      <c r="N34" s="9"/>
    </row>
    <row r="35" spans="1:14" ht="19.5" customHeight="1" x14ac:dyDescent="0.25">
      <c r="A35" s="26">
        <v>17</v>
      </c>
      <c r="B35" s="27" t="s">
        <v>37</v>
      </c>
      <c r="C35" s="28">
        <f t="shared" si="1"/>
        <v>0</v>
      </c>
      <c r="D35" s="28">
        <f t="shared" si="2"/>
        <v>38.5</v>
      </c>
      <c r="E35" s="94"/>
      <c r="G35" s="35">
        <v>0.2</v>
      </c>
      <c r="I35" s="36"/>
      <c r="J35" s="36"/>
      <c r="K35" s="38"/>
      <c r="N35" s="9"/>
    </row>
    <row r="36" spans="1:14" ht="19.5" customHeight="1" x14ac:dyDescent="0.25">
      <c r="A36" s="26">
        <v>5</v>
      </c>
      <c r="B36" s="27" t="s">
        <v>25</v>
      </c>
      <c r="C36" s="28">
        <f t="shared" si="1"/>
        <v>0</v>
      </c>
      <c r="D36" s="28">
        <f t="shared" si="2"/>
        <v>12</v>
      </c>
      <c r="E36" s="94"/>
      <c r="G36" s="35">
        <v>0.05</v>
      </c>
      <c r="I36" s="36"/>
      <c r="J36" s="36"/>
      <c r="K36" s="38"/>
      <c r="N36" s="9"/>
    </row>
    <row r="37" spans="1:14" ht="19.5" customHeight="1" x14ac:dyDescent="0.25">
      <c r="A37" s="26">
        <v>1</v>
      </c>
      <c r="B37" s="27" t="s">
        <v>21</v>
      </c>
      <c r="C37" s="28">
        <f t="shared" si="1"/>
        <v>0</v>
      </c>
      <c r="D37" s="28">
        <f t="shared" si="2"/>
        <v>12</v>
      </c>
      <c r="E37" s="94"/>
      <c r="G37" s="35">
        <v>0.05</v>
      </c>
      <c r="I37" s="36"/>
      <c r="J37" s="36"/>
      <c r="K37" s="38"/>
      <c r="N37" s="9"/>
    </row>
    <row r="38" spans="1:14" ht="19.5" customHeight="1" x14ac:dyDescent="0.25">
      <c r="A38" s="26">
        <v>2</v>
      </c>
      <c r="B38" s="27" t="s">
        <v>54</v>
      </c>
      <c r="C38" s="28">
        <f t="shared" si="1"/>
        <v>0</v>
      </c>
      <c r="D38" s="28">
        <f t="shared" si="2"/>
        <v>8.85</v>
      </c>
      <c r="E38" s="94"/>
      <c r="G38" s="35">
        <v>0.03</v>
      </c>
      <c r="I38" s="36"/>
      <c r="J38" s="36"/>
      <c r="K38" s="38"/>
      <c r="N38" s="9"/>
    </row>
    <row r="39" spans="1:14" ht="19.5" customHeight="1" x14ac:dyDescent="0.25">
      <c r="A39" s="26">
        <v>4</v>
      </c>
      <c r="B39" s="27" t="s">
        <v>24</v>
      </c>
      <c r="C39" s="28">
        <f t="shared" si="1"/>
        <v>0</v>
      </c>
      <c r="D39" s="28">
        <f t="shared" si="2"/>
        <v>75</v>
      </c>
      <c r="E39" s="94"/>
      <c r="G39" s="35">
        <v>0.5</v>
      </c>
      <c r="I39" s="36"/>
      <c r="J39" s="36"/>
      <c r="K39" s="38"/>
      <c r="N39" s="9"/>
    </row>
    <row r="40" spans="1:14" ht="19.5" customHeight="1" x14ac:dyDescent="0.25">
      <c r="A40" s="26">
        <v>7</v>
      </c>
      <c r="B40" s="27" t="s">
        <v>27</v>
      </c>
      <c r="C40" s="28">
        <f t="shared" si="1"/>
        <v>0</v>
      </c>
      <c r="D40" s="28">
        <f t="shared" si="2"/>
        <v>8.1</v>
      </c>
      <c r="E40" s="94"/>
      <c r="G40" s="35">
        <v>0.03</v>
      </c>
      <c r="I40" s="36"/>
      <c r="J40" s="36"/>
      <c r="K40" s="38"/>
      <c r="N40" s="9"/>
    </row>
    <row r="41" spans="1:14" ht="19.5" customHeight="1" x14ac:dyDescent="0.25">
      <c r="A41" s="26">
        <v>8</v>
      </c>
      <c r="B41" s="27" t="s">
        <v>28</v>
      </c>
      <c r="C41" s="28">
        <f t="shared" si="1"/>
        <v>0</v>
      </c>
      <c r="D41" s="28">
        <f t="shared" si="2"/>
        <v>5.4</v>
      </c>
      <c r="E41" s="94"/>
      <c r="G41" s="35">
        <v>0.02</v>
      </c>
      <c r="I41" s="36"/>
      <c r="J41" s="36"/>
      <c r="K41" s="38"/>
      <c r="N41" s="9"/>
    </row>
    <row r="42" spans="1:14" ht="19.5" customHeight="1" x14ac:dyDescent="0.25">
      <c r="A42" s="26">
        <v>3</v>
      </c>
      <c r="B42" s="27" t="s">
        <v>23</v>
      </c>
      <c r="C42" s="28">
        <f t="shared" si="1"/>
        <v>0</v>
      </c>
      <c r="D42" s="28">
        <f t="shared" si="2"/>
        <v>5.6000000000000005</v>
      </c>
      <c r="E42" s="94"/>
      <c r="G42" s="35">
        <v>0.02</v>
      </c>
      <c r="I42" s="10"/>
      <c r="J42" s="8"/>
      <c r="N42" s="9"/>
    </row>
    <row r="43" spans="1:14" ht="19.5" customHeight="1" x14ac:dyDescent="0.25">
      <c r="A43" s="26">
        <v>6</v>
      </c>
      <c r="B43" s="27" t="s">
        <v>26</v>
      </c>
      <c r="C43" s="28">
        <f t="shared" si="1"/>
        <v>0</v>
      </c>
      <c r="D43" s="28">
        <f t="shared" si="2"/>
        <v>3.1</v>
      </c>
      <c r="E43" s="94"/>
      <c r="G43" s="35">
        <v>0.01</v>
      </c>
      <c r="I43" s="10"/>
      <c r="J43" s="8"/>
      <c r="N43" s="9"/>
    </row>
    <row r="44" spans="1:14" ht="19.5" customHeight="1" x14ac:dyDescent="0.25">
      <c r="A44" s="26">
        <v>18</v>
      </c>
      <c r="B44" s="27" t="s">
        <v>38</v>
      </c>
      <c r="C44" s="28">
        <f t="shared" si="1"/>
        <v>0</v>
      </c>
      <c r="D44" s="28">
        <f t="shared" si="2"/>
        <v>4.8</v>
      </c>
      <c r="E44" s="94"/>
      <c r="G44" s="35">
        <v>0.02</v>
      </c>
      <c r="I44" s="10"/>
      <c r="J44" s="8"/>
      <c r="N44" s="9"/>
    </row>
    <row r="45" spans="1:14" ht="19.5" customHeight="1" x14ac:dyDescent="0.25">
      <c r="A45" s="26">
        <v>11</v>
      </c>
      <c r="B45" s="27" t="s">
        <v>31</v>
      </c>
      <c r="C45" s="28">
        <f t="shared" si="1"/>
        <v>0</v>
      </c>
      <c r="D45" s="28">
        <f t="shared" si="2"/>
        <v>5.4</v>
      </c>
      <c r="E45" s="94"/>
      <c r="G45" s="35">
        <v>0.02</v>
      </c>
      <c r="I45" s="10"/>
      <c r="J45" s="8"/>
      <c r="N45" s="9"/>
    </row>
    <row r="46" spans="1:14" ht="19.5" customHeight="1" x14ac:dyDescent="0.25">
      <c r="A46" s="26">
        <v>15</v>
      </c>
      <c r="B46" s="27" t="s">
        <v>35</v>
      </c>
      <c r="C46" s="28">
        <f t="shared" si="1"/>
        <v>0</v>
      </c>
      <c r="D46" s="28">
        <f t="shared" si="2"/>
        <v>2.7</v>
      </c>
      <c r="E46" s="94"/>
      <c r="G46" s="35">
        <v>0.01</v>
      </c>
      <c r="I46" s="10"/>
      <c r="J46" s="8"/>
      <c r="N46" s="9"/>
    </row>
    <row r="47" spans="1:14" ht="19.5" customHeight="1" thickBot="1" x14ac:dyDescent="0.3">
      <c r="A47" s="26">
        <v>20</v>
      </c>
      <c r="B47" s="64" t="s">
        <v>40</v>
      </c>
      <c r="C47" s="65">
        <f t="shared" si="1"/>
        <v>0</v>
      </c>
      <c r="D47" s="65">
        <f t="shared" si="2"/>
        <v>4.8</v>
      </c>
      <c r="E47" s="94"/>
      <c r="G47" s="35">
        <v>0.02</v>
      </c>
      <c r="I47" s="10"/>
      <c r="J47" s="8"/>
      <c r="N47" s="9"/>
    </row>
    <row r="48" spans="1:14" ht="19.5" customHeight="1" thickBot="1" x14ac:dyDescent="0.3">
      <c r="A48" s="22"/>
      <c r="B48" s="41" t="s">
        <v>55</v>
      </c>
      <c r="C48" s="79">
        <f>CEILING(SUM(C34:C47),0.01)</f>
        <v>0</v>
      </c>
      <c r="D48" s="85">
        <f>CEILING(SUM(D34:D47),0.01)</f>
        <v>192.15</v>
      </c>
      <c r="E48" s="66">
        <v>120</v>
      </c>
      <c r="F48" s="62">
        <f>C48*E48*3</f>
        <v>0</v>
      </c>
      <c r="G48" s="63">
        <f>SUM(G34:G47)</f>
        <v>1</v>
      </c>
      <c r="I48" s="36"/>
      <c r="J48" s="36"/>
      <c r="K48" s="38"/>
      <c r="N48" s="9"/>
    </row>
    <row r="49" spans="1:14" ht="19.5" customHeight="1" x14ac:dyDescent="0.25">
      <c r="A49" s="22"/>
      <c r="B49" s="94"/>
      <c r="C49" s="94"/>
      <c r="D49" s="86"/>
      <c r="E49" s="94"/>
      <c r="F49" s="94"/>
      <c r="I49" s="10"/>
      <c r="J49" s="8"/>
      <c r="N49" s="9"/>
    </row>
    <row r="50" spans="1:14" ht="19.5" customHeight="1" x14ac:dyDescent="0.25">
      <c r="A50" s="3" t="s">
        <v>56</v>
      </c>
      <c r="B50" s="45" t="s">
        <v>57</v>
      </c>
      <c r="C50" s="94"/>
      <c r="D50" s="8"/>
      <c r="E50" s="94"/>
      <c r="F50" s="94"/>
      <c r="I50" s="10"/>
      <c r="J50" s="8"/>
      <c r="N50" s="9"/>
    </row>
    <row r="51" spans="1:14" ht="28.2" thickBot="1" x14ac:dyDescent="0.3">
      <c r="A51" s="29" t="s">
        <v>16</v>
      </c>
      <c r="B51" s="48" t="s">
        <v>58</v>
      </c>
      <c r="C51" s="30" t="s">
        <v>59</v>
      </c>
      <c r="D51" s="30" t="s">
        <v>60</v>
      </c>
      <c r="E51" s="56" t="s">
        <v>61</v>
      </c>
      <c r="F51" s="94"/>
      <c r="I51" s="10"/>
      <c r="J51" s="8"/>
      <c r="N51" s="9"/>
    </row>
    <row r="52" spans="1:14" ht="19.5" customHeight="1" x14ac:dyDescent="0.25">
      <c r="A52" s="32">
        <v>1</v>
      </c>
      <c r="B52" s="31" t="s">
        <v>62</v>
      </c>
      <c r="C52" s="75">
        <v>26500</v>
      </c>
      <c r="D52" s="33">
        <v>7.95</v>
      </c>
      <c r="E52" s="74">
        <f>C52*D52</f>
        <v>210675</v>
      </c>
      <c r="F52" s="94"/>
      <c r="I52" s="8"/>
      <c r="J52" s="8"/>
      <c r="L52" s="51"/>
      <c r="M52" s="52"/>
      <c r="N52" s="9"/>
    </row>
    <row r="53" spans="1:14" ht="19.5" customHeight="1" x14ac:dyDescent="0.25">
      <c r="A53" s="22"/>
      <c r="B53" s="94"/>
      <c r="C53" s="94"/>
      <c r="D53" s="8"/>
      <c r="E53" s="94"/>
      <c r="F53" s="94"/>
      <c r="I53" s="10"/>
      <c r="J53" s="8"/>
      <c r="N53" s="9"/>
    </row>
    <row r="54" spans="1:14" ht="19.5" customHeight="1" x14ac:dyDescent="0.25">
      <c r="A54" s="3" t="s">
        <v>63</v>
      </c>
      <c r="B54" s="45" t="s">
        <v>66</v>
      </c>
      <c r="C54" s="36"/>
      <c r="D54" s="36"/>
      <c r="E54" s="36"/>
      <c r="F54" s="34"/>
      <c r="I54" s="36"/>
      <c r="J54" s="36"/>
      <c r="K54" s="38"/>
      <c r="N54" s="9"/>
    </row>
    <row r="55" spans="1:14" ht="27.6" x14ac:dyDescent="0.25">
      <c r="A55" s="26" t="s">
        <v>16</v>
      </c>
      <c r="B55" s="49" t="s">
        <v>17</v>
      </c>
      <c r="C55" s="30" t="s">
        <v>50</v>
      </c>
      <c r="D55" s="30" t="s">
        <v>51</v>
      </c>
      <c r="E55" s="56" t="s">
        <v>52</v>
      </c>
      <c r="F55" s="56" t="s">
        <v>45</v>
      </c>
      <c r="G55" s="37" t="s">
        <v>53</v>
      </c>
      <c r="I55" s="36"/>
      <c r="J55" s="36"/>
      <c r="K55" s="38"/>
      <c r="N55" s="9"/>
    </row>
    <row r="56" spans="1:14" ht="19.5" customHeight="1" x14ac:dyDescent="0.25">
      <c r="A56" s="26">
        <v>12</v>
      </c>
      <c r="B56" s="27" t="s">
        <v>32</v>
      </c>
      <c r="C56" s="28">
        <f t="shared" ref="C56:C68" si="3">VLOOKUP(A56,A$5:D$24,3,FALSE)*G56</f>
        <v>0</v>
      </c>
      <c r="D56" s="28">
        <f t="shared" ref="D56:D68" si="4">VLOOKUP(A56,A$5:D$24,4,FALSE)*G56</f>
        <v>11.8</v>
      </c>
      <c r="E56" s="94"/>
      <c r="G56" s="35">
        <v>0.02</v>
      </c>
      <c r="I56" s="36"/>
      <c r="J56" s="36"/>
      <c r="K56" s="38"/>
      <c r="N56" s="9"/>
    </row>
    <row r="57" spans="1:14" ht="19.5" customHeight="1" x14ac:dyDescent="0.25">
      <c r="A57" s="26">
        <v>3</v>
      </c>
      <c r="B57" s="27" t="s">
        <v>23</v>
      </c>
      <c r="C57" s="28">
        <f t="shared" si="3"/>
        <v>0</v>
      </c>
      <c r="D57" s="28">
        <f t="shared" si="4"/>
        <v>28</v>
      </c>
      <c r="E57" s="94"/>
      <c r="G57" s="35">
        <v>0.05</v>
      </c>
      <c r="I57" s="36"/>
      <c r="J57" s="36"/>
      <c r="K57" s="38"/>
      <c r="N57" s="9"/>
    </row>
    <row r="58" spans="1:14" ht="19.5" customHeight="1" x14ac:dyDescent="0.25">
      <c r="A58" s="26">
        <v>17</v>
      </c>
      <c r="B58" s="27" t="s">
        <v>37</v>
      </c>
      <c r="C58" s="28">
        <f t="shared" si="3"/>
        <v>0</v>
      </c>
      <c r="D58" s="28">
        <f t="shared" si="4"/>
        <v>19.25</v>
      </c>
      <c r="E58" s="94"/>
      <c r="G58" s="35">
        <v>0.05</v>
      </c>
      <c r="I58" s="36"/>
      <c r="J58" s="36"/>
      <c r="K58" s="38"/>
      <c r="N58" s="9"/>
    </row>
    <row r="59" spans="1:14" ht="19.5" customHeight="1" x14ac:dyDescent="0.25">
      <c r="A59" s="26">
        <v>4</v>
      </c>
      <c r="B59" s="27" t="s">
        <v>24</v>
      </c>
      <c r="C59" s="28">
        <f t="shared" si="3"/>
        <v>0</v>
      </c>
      <c r="D59" s="28">
        <f t="shared" si="4"/>
        <v>30</v>
      </c>
      <c r="E59" s="94"/>
      <c r="G59" s="35">
        <v>0.1</v>
      </c>
      <c r="I59" s="36"/>
      <c r="J59" s="36"/>
      <c r="K59" s="38"/>
      <c r="N59" s="9"/>
    </row>
    <row r="60" spans="1:14" ht="19.5" customHeight="1" x14ac:dyDescent="0.25">
      <c r="A60" s="26">
        <v>7</v>
      </c>
      <c r="B60" s="27" t="s">
        <v>27</v>
      </c>
      <c r="C60" s="28">
        <f t="shared" si="3"/>
        <v>0</v>
      </c>
      <c r="D60" s="28">
        <f t="shared" si="4"/>
        <v>43.2</v>
      </c>
      <c r="E60" s="94"/>
      <c r="G60" s="35">
        <v>0.08</v>
      </c>
      <c r="I60" s="36"/>
      <c r="J60" s="36"/>
      <c r="K60" s="38"/>
      <c r="N60" s="9"/>
    </row>
    <row r="61" spans="1:14" ht="19.5" customHeight="1" x14ac:dyDescent="0.25">
      <c r="A61" s="26">
        <v>8</v>
      </c>
      <c r="B61" s="27" t="s">
        <v>28</v>
      </c>
      <c r="C61" s="28">
        <f t="shared" si="3"/>
        <v>0</v>
      </c>
      <c r="D61" s="28">
        <f t="shared" si="4"/>
        <v>21.6</v>
      </c>
      <c r="E61" s="94"/>
      <c r="G61" s="35">
        <v>0.04</v>
      </c>
      <c r="I61" s="36"/>
      <c r="J61" s="36"/>
      <c r="K61" s="38"/>
      <c r="N61" s="9"/>
    </row>
    <row r="62" spans="1:14" ht="19.5" customHeight="1" x14ac:dyDescent="0.25">
      <c r="A62" s="26">
        <v>9</v>
      </c>
      <c r="B62" s="27" t="s">
        <v>29</v>
      </c>
      <c r="C62" s="28">
        <f t="shared" si="3"/>
        <v>0</v>
      </c>
      <c r="D62" s="28">
        <f t="shared" si="4"/>
        <v>21.6</v>
      </c>
      <c r="E62" s="94"/>
      <c r="G62" s="35">
        <v>0.04</v>
      </c>
      <c r="I62" s="36"/>
      <c r="J62" s="36"/>
      <c r="K62" s="38"/>
      <c r="N62" s="9"/>
    </row>
    <row r="63" spans="1:14" ht="19.5" customHeight="1" x14ac:dyDescent="0.25">
      <c r="A63" s="26">
        <v>10</v>
      </c>
      <c r="B63" s="27" t="s">
        <v>30</v>
      </c>
      <c r="C63" s="28">
        <f t="shared" si="3"/>
        <v>0</v>
      </c>
      <c r="D63" s="28">
        <f t="shared" si="4"/>
        <v>54</v>
      </c>
      <c r="E63" s="94"/>
      <c r="G63" s="35">
        <v>0.15</v>
      </c>
      <c r="I63" s="36"/>
      <c r="J63" s="36"/>
      <c r="K63" s="38"/>
      <c r="N63" s="9"/>
    </row>
    <row r="64" spans="1:14" ht="19.5" customHeight="1" x14ac:dyDescent="0.25">
      <c r="A64" s="26">
        <v>11</v>
      </c>
      <c r="B64" s="27" t="s">
        <v>31</v>
      </c>
      <c r="C64" s="28">
        <f t="shared" si="3"/>
        <v>0</v>
      </c>
      <c r="D64" s="28">
        <f t="shared" si="4"/>
        <v>21.6</v>
      </c>
      <c r="E64" s="94"/>
      <c r="G64" s="35">
        <v>0.04</v>
      </c>
      <c r="I64" s="10"/>
      <c r="J64" s="8"/>
      <c r="N64" s="9"/>
    </row>
    <row r="65" spans="1:14" ht="19.5" customHeight="1" x14ac:dyDescent="0.25">
      <c r="A65" s="26">
        <v>14</v>
      </c>
      <c r="B65" s="27" t="s">
        <v>34</v>
      </c>
      <c r="C65" s="28">
        <f t="shared" si="3"/>
        <v>0</v>
      </c>
      <c r="D65" s="28">
        <f t="shared" si="4"/>
        <v>62.5</v>
      </c>
      <c r="E65" s="94"/>
      <c r="G65" s="35">
        <v>0.25</v>
      </c>
      <c r="I65" s="10"/>
      <c r="J65" s="8"/>
      <c r="N65" s="9"/>
    </row>
    <row r="66" spans="1:14" ht="19.5" customHeight="1" x14ac:dyDescent="0.25">
      <c r="A66" s="26">
        <v>15</v>
      </c>
      <c r="B66" s="27" t="s">
        <v>35</v>
      </c>
      <c r="C66" s="28">
        <f t="shared" si="3"/>
        <v>0</v>
      </c>
      <c r="D66" s="28">
        <f t="shared" si="4"/>
        <v>27</v>
      </c>
      <c r="E66" s="94"/>
      <c r="G66" s="35">
        <v>0.05</v>
      </c>
      <c r="I66" s="10"/>
      <c r="J66" s="8"/>
      <c r="N66" s="9"/>
    </row>
    <row r="67" spans="1:14" ht="19.5" customHeight="1" x14ac:dyDescent="0.25">
      <c r="A67" s="26">
        <v>16</v>
      </c>
      <c r="B67" s="27" t="s">
        <v>36</v>
      </c>
      <c r="C67" s="28">
        <f t="shared" si="3"/>
        <v>0</v>
      </c>
      <c r="D67" s="28">
        <f t="shared" si="4"/>
        <v>16.2</v>
      </c>
      <c r="E67" s="94"/>
      <c r="G67" s="35">
        <v>0.03</v>
      </c>
      <c r="I67" s="10"/>
      <c r="J67" s="8"/>
      <c r="N67" s="9"/>
    </row>
    <row r="68" spans="1:14" ht="19.5" customHeight="1" thickBot="1" x14ac:dyDescent="0.3">
      <c r="A68" s="26">
        <v>19</v>
      </c>
      <c r="B68" s="27" t="s">
        <v>39</v>
      </c>
      <c r="C68" s="28">
        <f t="shared" si="3"/>
        <v>0</v>
      </c>
      <c r="D68" s="28">
        <f t="shared" si="4"/>
        <v>36</v>
      </c>
      <c r="E68" s="94"/>
      <c r="G68" s="35">
        <v>0.1</v>
      </c>
      <c r="I68" s="10"/>
      <c r="J68" s="8"/>
      <c r="N68" s="9"/>
    </row>
    <row r="69" spans="1:14" ht="19.5" customHeight="1" thickBot="1" x14ac:dyDescent="0.3">
      <c r="A69" s="22"/>
      <c r="B69" s="41" t="s">
        <v>64</v>
      </c>
      <c r="C69" s="53">
        <f>ROUND(SUM(C56:C68),2)</f>
        <v>0</v>
      </c>
      <c r="D69" s="37">
        <f>ROUND(SUM(D56:D68),2)</f>
        <v>392.75</v>
      </c>
      <c r="E69" s="66">
        <v>10</v>
      </c>
      <c r="F69" s="62">
        <f>C69*E69*3</f>
        <v>0</v>
      </c>
      <c r="G69" s="46">
        <f>SUM(G56:G68)</f>
        <v>1.0000000000000002</v>
      </c>
      <c r="I69" s="36"/>
      <c r="J69" s="36"/>
      <c r="K69" s="38"/>
      <c r="N69" s="9"/>
    </row>
    <row r="70" spans="1:14" ht="19.5" customHeight="1" x14ac:dyDescent="0.25">
      <c r="A70" s="22"/>
      <c r="B70" s="23"/>
      <c r="C70" s="36"/>
      <c r="D70" s="36"/>
      <c r="E70" s="7"/>
      <c r="F70" s="47"/>
      <c r="I70" s="36"/>
      <c r="J70" s="36"/>
      <c r="K70" s="38"/>
      <c r="N70" s="9"/>
    </row>
    <row r="71" spans="1:14" ht="19.5" customHeight="1" x14ac:dyDescent="0.25">
      <c r="A71" s="3" t="s">
        <v>65</v>
      </c>
      <c r="B71" s="45" t="s">
        <v>68</v>
      </c>
      <c r="C71" s="36"/>
      <c r="D71" s="36"/>
      <c r="E71" s="36"/>
      <c r="F71" s="34"/>
      <c r="I71" s="36"/>
      <c r="J71" s="36"/>
      <c r="K71" s="38"/>
      <c r="N71" s="9"/>
    </row>
    <row r="72" spans="1:14" ht="27.6" x14ac:dyDescent="0.25">
      <c r="A72" s="26" t="s">
        <v>16</v>
      </c>
      <c r="B72" s="49" t="s">
        <v>17</v>
      </c>
      <c r="C72" s="30" t="s">
        <v>50</v>
      </c>
      <c r="D72" s="30" t="s">
        <v>51</v>
      </c>
      <c r="E72" s="56" t="s">
        <v>52</v>
      </c>
      <c r="F72" s="56" t="s">
        <v>45</v>
      </c>
      <c r="G72" s="37" t="s">
        <v>53</v>
      </c>
      <c r="I72" s="36"/>
      <c r="J72" s="36"/>
      <c r="K72" s="38"/>
      <c r="N72" s="9"/>
    </row>
    <row r="73" spans="1:14" ht="19.5" customHeight="1" x14ac:dyDescent="0.25">
      <c r="A73" s="26">
        <v>12</v>
      </c>
      <c r="B73" s="27" t="s">
        <v>32</v>
      </c>
      <c r="C73" s="28">
        <f t="shared" ref="C73:C84" si="5">VLOOKUP(A73,A$5:D$24,3,FALSE)*G73</f>
        <v>0</v>
      </c>
      <c r="D73" s="28">
        <f t="shared" ref="D73:D84" si="6">VLOOKUP(A73,A$5:D$24,4,FALSE)*G73</f>
        <v>11.8</v>
      </c>
      <c r="E73" s="94"/>
      <c r="G73" s="35">
        <v>0.02</v>
      </c>
      <c r="I73" s="36"/>
      <c r="J73" s="36"/>
      <c r="K73" s="38"/>
      <c r="N73" s="9"/>
    </row>
    <row r="74" spans="1:14" ht="19.5" customHeight="1" x14ac:dyDescent="0.25">
      <c r="A74" s="26">
        <v>10</v>
      </c>
      <c r="B74" s="27" t="s">
        <v>30</v>
      </c>
      <c r="C74" s="28">
        <f t="shared" si="5"/>
        <v>0</v>
      </c>
      <c r="D74" s="28">
        <f t="shared" si="6"/>
        <v>108</v>
      </c>
      <c r="E74" s="94"/>
      <c r="G74" s="35">
        <v>0.3</v>
      </c>
      <c r="I74" s="36"/>
      <c r="J74" s="36"/>
      <c r="K74" s="38"/>
      <c r="N74" s="9"/>
    </row>
    <row r="75" spans="1:14" ht="19.5" customHeight="1" x14ac:dyDescent="0.25">
      <c r="A75" s="26">
        <v>7</v>
      </c>
      <c r="B75" s="27" t="s">
        <v>27</v>
      </c>
      <c r="C75" s="28">
        <f t="shared" si="5"/>
        <v>0</v>
      </c>
      <c r="D75" s="28">
        <f t="shared" si="6"/>
        <v>108</v>
      </c>
      <c r="E75" s="94"/>
      <c r="G75" s="35">
        <v>0.2</v>
      </c>
      <c r="I75" s="36"/>
      <c r="J75" s="36"/>
      <c r="K75" s="38"/>
      <c r="N75" s="9"/>
    </row>
    <row r="76" spans="1:14" ht="19.5" customHeight="1" x14ac:dyDescent="0.25">
      <c r="A76" s="26">
        <v>8</v>
      </c>
      <c r="B76" s="27" t="s">
        <v>28</v>
      </c>
      <c r="C76" s="28">
        <f t="shared" si="5"/>
        <v>0</v>
      </c>
      <c r="D76" s="28">
        <f t="shared" si="6"/>
        <v>27</v>
      </c>
      <c r="E76" s="94"/>
      <c r="G76" s="35">
        <v>0.05</v>
      </c>
      <c r="I76" s="36"/>
      <c r="J76" s="36"/>
      <c r="K76" s="38"/>
      <c r="N76" s="9"/>
    </row>
    <row r="77" spans="1:14" ht="19.5" customHeight="1" x14ac:dyDescent="0.25">
      <c r="A77" s="26">
        <v>13</v>
      </c>
      <c r="B77" s="27" t="s">
        <v>33</v>
      </c>
      <c r="C77" s="28">
        <f t="shared" si="5"/>
        <v>0</v>
      </c>
      <c r="D77" s="28">
        <f t="shared" si="6"/>
        <v>27</v>
      </c>
      <c r="E77" s="94"/>
      <c r="G77" s="35">
        <v>0.05</v>
      </c>
      <c r="I77" s="36"/>
      <c r="J77" s="36"/>
      <c r="K77" s="38"/>
      <c r="N77" s="9"/>
    </row>
    <row r="78" spans="1:14" ht="19.5" customHeight="1" x14ac:dyDescent="0.25">
      <c r="A78" s="26">
        <v>19</v>
      </c>
      <c r="B78" s="27" t="s">
        <v>39</v>
      </c>
      <c r="C78" s="28">
        <f t="shared" si="5"/>
        <v>0</v>
      </c>
      <c r="D78" s="28">
        <f t="shared" si="6"/>
        <v>36</v>
      </c>
      <c r="E78" s="94"/>
      <c r="G78" s="35">
        <v>0.1</v>
      </c>
      <c r="I78" s="36"/>
      <c r="J78" s="36"/>
      <c r="K78" s="38"/>
      <c r="N78" s="9"/>
    </row>
    <row r="79" spans="1:14" ht="19.5" customHeight="1" x14ac:dyDescent="0.25">
      <c r="A79" s="26">
        <v>16</v>
      </c>
      <c r="B79" s="27" t="s">
        <v>36</v>
      </c>
      <c r="C79" s="28">
        <f t="shared" si="5"/>
        <v>0</v>
      </c>
      <c r="D79" s="28">
        <f t="shared" si="6"/>
        <v>54</v>
      </c>
      <c r="E79" s="94"/>
      <c r="G79" s="35">
        <v>0.1</v>
      </c>
      <c r="I79" s="36"/>
      <c r="J79" s="36"/>
      <c r="K79" s="38"/>
      <c r="N79" s="9"/>
    </row>
    <row r="80" spans="1:14" ht="19.5" customHeight="1" x14ac:dyDescent="0.25">
      <c r="A80" s="26">
        <v>11</v>
      </c>
      <c r="B80" s="27" t="s">
        <v>31</v>
      </c>
      <c r="C80" s="28">
        <f t="shared" si="5"/>
        <v>0</v>
      </c>
      <c r="D80" s="28">
        <f t="shared" si="6"/>
        <v>27</v>
      </c>
      <c r="E80" s="94"/>
      <c r="G80" s="35">
        <v>0.05</v>
      </c>
      <c r="I80" s="36"/>
      <c r="J80" s="36"/>
      <c r="K80" s="38"/>
      <c r="N80" s="9"/>
    </row>
    <row r="81" spans="1:14" ht="19.5" customHeight="1" x14ac:dyDescent="0.25">
      <c r="A81" s="26">
        <v>9</v>
      </c>
      <c r="B81" s="27" t="s">
        <v>29</v>
      </c>
      <c r="C81" s="28">
        <f t="shared" si="5"/>
        <v>0</v>
      </c>
      <c r="D81" s="28">
        <f t="shared" si="6"/>
        <v>21.6</v>
      </c>
      <c r="E81" s="94"/>
      <c r="G81" s="35">
        <v>0.04</v>
      </c>
      <c r="I81" s="10"/>
      <c r="J81" s="8"/>
      <c r="N81" s="9"/>
    </row>
    <row r="82" spans="1:14" ht="19.5" customHeight="1" x14ac:dyDescent="0.25">
      <c r="A82" s="26">
        <v>17</v>
      </c>
      <c r="B82" s="27" t="s">
        <v>37</v>
      </c>
      <c r="C82" s="28">
        <f t="shared" si="5"/>
        <v>0</v>
      </c>
      <c r="D82" s="28">
        <f t="shared" si="6"/>
        <v>11.549999999999999</v>
      </c>
      <c r="E82" s="94"/>
      <c r="G82" s="35">
        <v>0.03</v>
      </c>
      <c r="I82" s="10"/>
      <c r="J82" s="8"/>
      <c r="N82" s="9"/>
    </row>
    <row r="83" spans="1:14" ht="19.5" customHeight="1" x14ac:dyDescent="0.25">
      <c r="A83" s="26">
        <v>6</v>
      </c>
      <c r="B83" s="27" t="s">
        <v>26</v>
      </c>
      <c r="C83" s="28">
        <f t="shared" si="5"/>
        <v>0</v>
      </c>
      <c r="D83" s="28">
        <f t="shared" si="6"/>
        <v>18.599999999999998</v>
      </c>
      <c r="E83" s="94"/>
      <c r="G83" s="35">
        <v>0.03</v>
      </c>
      <c r="I83" s="10"/>
      <c r="J83" s="8"/>
      <c r="N83" s="9"/>
    </row>
    <row r="84" spans="1:14" ht="19.5" customHeight="1" thickBot="1" x14ac:dyDescent="0.3">
      <c r="A84" s="26">
        <v>18</v>
      </c>
      <c r="B84" s="27" t="s">
        <v>38</v>
      </c>
      <c r="C84" s="28">
        <f t="shared" si="5"/>
        <v>0</v>
      </c>
      <c r="D84" s="28">
        <f t="shared" si="6"/>
        <v>14.399999999999999</v>
      </c>
      <c r="E84" s="94"/>
      <c r="G84" s="35">
        <v>0.03</v>
      </c>
      <c r="I84" s="10"/>
      <c r="J84" s="8"/>
      <c r="N84" s="9"/>
    </row>
    <row r="85" spans="1:14" ht="19.5" customHeight="1" thickBot="1" x14ac:dyDescent="0.3">
      <c r="A85" s="22"/>
      <c r="B85" s="41" t="s">
        <v>64</v>
      </c>
      <c r="C85" s="53">
        <f>ROUND(SUM(C73:C84),2)</f>
        <v>0</v>
      </c>
      <c r="D85" s="37">
        <f>ROUND(SUM(D73:D84),2)</f>
        <v>464.95</v>
      </c>
      <c r="E85" s="66">
        <v>2</v>
      </c>
      <c r="F85" s="62">
        <f>C85*E85*3</f>
        <v>0</v>
      </c>
      <c r="G85" s="46">
        <f>SUM(G73:G84)</f>
        <v>1.0000000000000002</v>
      </c>
      <c r="I85" s="36"/>
      <c r="J85" s="36"/>
      <c r="K85" s="38"/>
      <c r="N85" s="9"/>
    </row>
    <row r="86" spans="1:14" ht="19.5" customHeight="1" x14ac:dyDescent="0.25">
      <c r="A86" s="22"/>
      <c r="B86" s="23"/>
      <c r="C86" s="36"/>
      <c r="D86" s="36"/>
      <c r="E86" s="7"/>
      <c r="F86" s="47"/>
      <c r="I86" s="36"/>
      <c r="J86" s="36"/>
      <c r="K86" s="38"/>
      <c r="N86" s="9"/>
    </row>
    <row r="87" spans="1:14" ht="19.5" customHeight="1" x14ac:dyDescent="0.25">
      <c r="A87" s="3" t="s">
        <v>67</v>
      </c>
      <c r="B87" s="23" t="s">
        <v>69</v>
      </c>
      <c r="C87" s="2"/>
      <c r="D87" s="2"/>
      <c r="E87" s="4"/>
      <c r="F87" s="13"/>
      <c r="I87" s="10"/>
      <c r="J87" s="13"/>
      <c r="N87" s="9"/>
    </row>
    <row r="88" spans="1:14" ht="27.6" x14ac:dyDescent="0.25">
      <c r="A88" s="29" t="s">
        <v>16</v>
      </c>
      <c r="B88" s="48" t="s">
        <v>43</v>
      </c>
      <c r="C88" s="30" t="s">
        <v>18</v>
      </c>
      <c r="D88" s="30" t="s">
        <v>19</v>
      </c>
      <c r="E88" s="56" t="s">
        <v>52</v>
      </c>
      <c r="F88" s="56" t="s">
        <v>45</v>
      </c>
      <c r="G88" s="106" t="s">
        <v>20</v>
      </c>
      <c r="I88" s="10"/>
      <c r="J88" s="13"/>
      <c r="N88" s="9"/>
    </row>
    <row r="89" spans="1:14" x14ac:dyDescent="0.25">
      <c r="A89" s="26">
        <v>1</v>
      </c>
      <c r="B89" s="93" t="s">
        <v>107</v>
      </c>
      <c r="C89" s="111"/>
      <c r="D89" s="28">
        <f>9700/2</f>
        <v>4850</v>
      </c>
      <c r="E89" s="83">
        <v>1</v>
      </c>
      <c r="F89" s="108">
        <f t="shared" ref="F89:F91" si="7">C89*E89*3</f>
        <v>0</v>
      </c>
      <c r="G89" s="107" t="str">
        <f>IF(C89&gt;D89, ("Il valore offerto supera l'importo a base d'asta"), (""))</f>
        <v/>
      </c>
      <c r="I89" s="8"/>
      <c r="J89" s="8"/>
      <c r="L89" s="51"/>
      <c r="M89" s="52"/>
      <c r="N89" s="9"/>
    </row>
    <row r="90" spans="1:14" ht="27.6" x14ac:dyDescent="0.25">
      <c r="A90" s="26">
        <v>4</v>
      </c>
      <c r="B90" s="93" t="s">
        <v>100</v>
      </c>
      <c r="C90" s="111"/>
      <c r="D90" s="28">
        <f>1.26/2</f>
        <v>0.63</v>
      </c>
      <c r="E90" s="84">
        <v>2000</v>
      </c>
      <c r="F90" s="108">
        <f t="shared" si="7"/>
        <v>0</v>
      </c>
      <c r="G90" s="107" t="str">
        <f>IF(C90&gt;D90, ("Il valore offerto supera l'importo a base d'asta"), (""))</f>
        <v/>
      </c>
      <c r="I90" s="8"/>
      <c r="J90" s="8"/>
      <c r="L90" s="51"/>
      <c r="M90" s="52"/>
      <c r="N90" s="9"/>
    </row>
    <row r="91" spans="1:14" x14ac:dyDescent="0.25">
      <c r="A91" s="26">
        <v>1</v>
      </c>
      <c r="B91" s="93" t="s">
        <v>102</v>
      </c>
      <c r="C91" s="111"/>
      <c r="D91" s="28">
        <v>10000</v>
      </c>
      <c r="E91" s="84">
        <v>1</v>
      </c>
      <c r="F91" s="108">
        <f t="shared" si="7"/>
        <v>0</v>
      </c>
      <c r="G91" s="107" t="str">
        <f>IF(C91&gt;D91, ("Il valore offerto supera l'importo a base d'asta"), (""))</f>
        <v/>
      </c>
      <c r="I91" s="8"/>
      <c r="J91" s="8"/>
      <c r="L91" s="51"/>
      <c r="M91" s="52"/>
      <c r="N91" s="9"/>
    </row>
    <row r="92" spans="1:14" ht="19.5" customHeight="1" thickBot="1" x14ac:dyDescent="0.3">
      <c r="A92" s="26">
        <v>2</v>
      </c>
      <c r="B92" s="59" t="s">
        <v>101</v>
      </c>
      <c r="C92" s="65">
        <f>C69</f>
        <v>0</v>
      </c>
      <c r="D92" s="65">
        <f>D69</f>
        <v>392.75</v>
      </c>
      <c r="E92" s="88">
        <v>50</v>
      </c>
      <c r="F92" s="100">
        <f>C92*E92*3</f>
        <v>0</v>
      </c>
      <c r="I92" s="8"/>
      <c r="J92" s="8"/>
      <c r="L92" s="51"/>
      <c r="M92" s="52"/>
      <c r="N92" s="9"/>
    </row>
    <row r="93" spans="1:14" ht="19.5" customHeight="1" thickBot="1" x14ac:dyDescent="0.3">
      <c r="A93" s="22"/>
      <c r="B93" s="41" t="s">
        <v>47</v>
      </c>
      <c r="C93" s="85"/>
      <c r="D93" s="85"/>
      <c r="E93" s="89">
        <f>(D89*E89+D90*E90+D91*E91+D92*E92)*3</f>
        <v>107242.5</v>
      </c>
      <c r="F93" s="62">
        <f>SUM(F89:F92)</f>
        <v>0</v>
      </c>
      <c r="I93" s="50"/>
      <c r="J93" s="50"/>
      <c r="K93" s="38"/>
      <c r="L93" s="36"/>
      <c r="M93" s="52"/>
      <c r="N93" s="9"/>
    </row>
    <row r="94" spans="1:14" ht="19.5" customHeight="1" x14ac:dyDescent="0.25">
      <c r="A94" s="22"/>
      <c r="B94" s="23"/>
      <c r="C94" s="36"/>
      <c r="D94" s="36"/>
      <c r="E94" s="7"/>
      <c r="F94" s="47"/>
      <c r="G94" s="36"/>
      <c r="H94" s="36"/>
      <c r="I94" s="38"/>
      <c r="L94" s="9"/>
      <c r="M94" s="9"/>
      <c r="N94" s="9"/>
    </row>
    <row r="95" spans="1:14" ht="19.5" hidden="1" customHeight="1" x14ac:dyDescent="0.25">
      <c r="A95" s="3" t="s">
        <v>70</v>
      </c>
      <c r="B95" s="23"/>
      <c r="C95" s="2"/>
      <c r="D95" s="2"/>
      <c r="E95" s="4"/>
      <c r="F95" s="13"/>
      <c r="H95" s="36"/>
      <c r="I95" s="38"/>
      <c r="L95" s="9"/>
      <c r="M95" s="9"/>
      <c r="N95" s="9"/>
    </row>
    <row r="96" spans="1:14" ht="27.6" hidden="1" x14ac:dyDescent="0.25">
      <c r="A96" s="29" t="s">
        <v>16</v>
      </c>
      <c r="B96" s="48" t="s">
        <v>43</v>
      </c>
      <c r="C96" s="30" t="s">
        <v>71</v>
      </c>
      <c r="D96" s="15" t="s">
        <v>19</v>
      </c>
      <c r="E96" s="56" t="s">
        <v>52</v>
      </c>
      <c r="F96" s="56" t="s">
        <v>72</v>
      </c>
      <c r="G96" s="68" t="s">
        <v>73</v>
      </c>
      <c r="H96" s="56" t="s">
        <v>74</v>
      </c>
      <c r="I96" s="44" t="s">
        <v>20</v>
      </c>
      <c r="L96" s="9"/>
      <c r="M96" s="9"/>
      <c r="N96" s="9"/>
    </row>
    <row r="97" spans="1:14" ht="41.4" hidden="1" x14ac:dyDescent="0.25">
      <c r="A97" s="26">
        <v>1</v>
      </c>
      <c r="B97" s="93" t="s">
        <v>75</v>
      </c>
      <c r="C97" s="98"/>
      <c r="D97" s="28">
        <v>320000</v>
      </c>
      <c r="E97" s="58">
        <v>0</v>
      </c>
      <c r="F97" s="99">
        <f>C97*E97</f>
        <v>0</v>
      </c>
      <c r="H97" s="70">
        <f>F97*3</f>
        <v>0</v>
      </c>
      <c r="I97" s="40" t="str">
        <f>IF(C97&gt;D97, ("Il valore offerto supera l'importo a base d'asta"), (""))</f>
        <v/>
      </c>
      <c r="L97" s="9"/>
      <c r="M97" s="9"/>
      <c r="N97" s="9"/>
    </row>
    <row r="98" spans="1:14" ht="27.6" hidden="1" x14ac:dyDescent="0.25">
      <c r="A98" s="26">
        <v>2</v>
      </c>
      <c r="B98" s="93" t="s">
        <v>76</v>
      </c>
      <c r="C98" s="98"/>
      <c r="D98" s="28">
        <f>122000</f>
        <v>122000</v>
      </c>
      <c r="E98" s="58">
        <v>0</v>
      </c>
      <c r="F98" s="99">
        <f t="shared" ref="F98:F100" si="8">C98*E98</f>
        <v>0</v>
      </c>
      <c r="H98" s="70">
        <f>F98*3</f>
        <v>0</v>
      </c>
      <c r="I98" s="40" t="str">
        <f>IF(C98&gt;D98, ("Il valore offerto supera l'importo a base d'asta"), (""))</f>
        <v/>
      </c>
      <c r="L98" s="9"/>
      <c r="M98" s="9"/>
      <c r="N98" s="9"/>
    </row>
    <row r="99" spans="1:14" ht="27.6" hidden="1" x14ac:dyDescent="0.25">
      <c r="A99" s="26">
        <v>3</v>
      </c>
      <c r="B99" s="93" t="s">
        <v>77</v>
      </c>
      <c r="C99" s="98"/>
      <c r="D99" s="28">
        <f>40000-237.3</f>
        <v>39762.699999999997</v>
      </c>
      <c r="E99" s="58">
        <v>0</v>
      </c>
      <c r="F99" s="99">
        <f t="shared" si="8"/>
        <v>0</v>
      </c>
      <c r="H99" s="70">
        <f>F99*3</f>
        <v>0</v>
      </c>
      <c r="I99" s="40" t="str">
        <f>IF(C99&gt;D99, ("Il valore offerto supera l'importo a base d'asta"), (""))</f>
        <v/>
      </c>
      <c r="L99" s="9"/>
      <c r="M99" s="9"/>
      <c r="N99" s="9"/>
    </row>
    <row r="100" spans="1:14" ht="14.4" hidden="1" thickBot="1" x14ac:dyDescent="0.3">
      <c r="A100" s="26">
        <v>4</v>
      </c>
      <c r="B100" s="93" t="s">
        <v>78</v>
      </c>
      <c r="C100" s="28">
        <f>ROUND(SUM(C103:C109),2)</f>
        <v>0</v>
      </c>
      <c r="D100" s="37">
        <f>ROUND(SUM(D103:D109),2)</f>
        <v>546.5</v>
      </c>
      <c r="E100" s="58">
        <v>0</v>
      </c>
      <c r="F100" s="99">
        <f t="shared" si="8"/>
        <v>0</v>
      </c>
      <c r="G100" s="69"/>
      <c r="H100" s="70">
        <f>F100*3+C100*G100</f>
        <v>0</v>
      </c>
      <c r="I100" s="1"/>
    </row>
    <row r="101" spans="1:14" ht="14.4" hidden="1" thickBot="1" x14ac:dyDescent="0.3">
      <c r="A101" s="26"/>
      <c r="B101" s="41" t="s">
        <v>47</v>
      </c>
      <c r="C101" s="42"/>
      <c r="D101" s="57">
        <f>D97*E97+D98*E98+D99*E99+D100*E100</f>
        <v>0</v>
      </c>
      <c r="E101" s="61"/>
      <c r="F101" s="67">
        <f>SUM(F97:F100)</f>
        <v>0</v>
      </c>
      <c r="H101" s="71">
        <f>SUM(H97:H100)</f>
        <v>0</v>
      </c>
      <c r="I101" s="1"/>
    </row>
    <row r="102" spans="1:14" ht="27.6" hidden="1" x14ac:dyDescent="0.25">
      <c r="A102" s="26" t="s">
        <v>16</v>
      </c>
      <c r="B102" s="49" t="s">
        <v>17</v>
      </c>
      <c r="C102" s="30" t="s">
        <v>50</v>
      </c>
      <c r="D102" s="30" t="s">
        <v>51</v>
      </c>
      <c r="E102" s="37" t="s">
        <v>53</v>
      </c>
      <c r="F102" s="56"/>
      <c r="H102" s="1"/>
    </row>
    <row r="103" spans="1:14" ht="17.25" hidden="1" customHeight="1" x14ac:dyDescent="0.25">
      <c r="A103" s="26">
        <v>12</v>
      </c>
      <c r="B103" s="27" t="s">
        <v>32</v>
      </c>
      <c r="C103" s="28">
        <f t="shared" ref="C103:C109" si="9">VLOOKUP(A103,A$5:D$24,3,FALSE)*E103</f>
        <v>0</v>
      </c>
      <c r="D103" s="28">
        <f t="shared" ref="D103:D109" si="10">VLOOKUP(A103,A$5:D$24,4,FALSE)*E103</f>
        <v>5.9</v>
      </c>
      <c r="E103" s="35">
        <v>0.01</v>
      </c>
    </row>
    <row r="104" spans="1:14" ht="17.25" hidden="1" customHeight="1" x14ac:dyDescent="0.25">
      <c r="A104" s="26">
        <v>3</v>
      </c>
      <c r="B104" s="27" t="s">
        <v>23</v>
      </c>
      <c r="C104" s="28">
        <f t="shared" si="9"/>
        <v>0</v>
      </c>
      <c r="D104" s="28">
        <f t="shared" si="10"/>
        <v>168</v>
      </c>
      <c r="E104" s="35">
        <v>0.3</v>
      </c>
    </row>
    <row r="105" spans="1:14" ht="17.25" hidden="1" customHeight="1" x14ac:dyDescent="0.25">
      <c r="A105" s="26">
        <v>8</v>
      </c>
      <c r="B105" s="27" t="s">
        <v>28</v>
      </c>
      <c r="C105" s="28">
        <f t="shared" si="9"/>
        <v>0</v>
      </c>
      <c r="D105" s="28">
        <f t="shared" si="10"/>
        <v>10.8</v>
      </c>
      <c r="E105" s="35">
        <v>0.02</v>
      </c>
    </row>
    <row r="106" spans="1:14" ht="17.25" hidden="1" customHeight="1" x14ac:dyDescent="0.25">
      <c r="A106" s="26">
        <v>9</v>
      </c>
      <c r="B106" s="27" t="s">
        <v>29</v>
      </c>
      <c r="C106" s="28">
        <f t="shared" si="9"/>
        <v>0</v>
      </c>
      <c r="D106" s="28">
        <f t="shared" si="10"/>
        <v>162</v>
      </c>
      <c r="E106" s="35">
        <v>0.3</v>
      </c>
    </row>
    <row r="107" spans="1:14" ht="17.25" hidden="1" customHeight="1" x14ac:dyDescent="0.25">
      <c r="A107" s="26">
        <v>11</v>
      </c>
      <c r="B107" s="27" t="s">
        <v>31</v>
      </c>
      <c r="C107" s="28">
        <f t="shared" si="9"/>
        <v>0</v>
      </c>
      <c r="D107" s="28">
        <f t="shared" si="10"/>
        <v>162</v>
      </c>
      <c r="E107" s="35">
        <v>0.3</v>
      </c>
    </row>
    <row r="108" spans="1:14" ht="17.25" hidden="1" customHeight="1" x14ac:dyDescent="0.25">
      <c r="A108" s="26">
        <v>15</v>
      </c>
      <c r="B108" s="27" t="s">
        <v>35</v>
      </c>
      <c r="C108" s="28">
        <f t="shared" si="9"/>
        <v>0</v>
      </c>
      <c r="D108" s="28">
        <f t="shared" si="10"/>
        <v>10.8</v>
      </c>
      <c r="E108" s="35">
        <v>0.02</v>
      </c>
    </row>
    <row r="109" spans="1:14" ht="17.25" hidden="1" customHeight="1" x14ac:dyDescent="0.25">
      <c r="A109" s="26">
        <v>16</v>
      </c>
      <c r="B109" s="27" t="s">
        <v>36</v>
      </c>
      <c r="C109" s="28">
        <f t="shared" si="9"/>
        <v>0</v>
      </c>
      <c r="D109" s="28">
        <f t="shared" si="10"/>
        <v>27</v>
      </c>
      <c r="E109" s="35">
        <v>0.05</v>
      </c>
    </row>
    <row r="110" spans="1:14" ht="17.25" hidden="1" customHeight="1" x14ac:dyDescent="0.25">
      <c r="A110" s="101"/>
      <c r="B110" s="102"/>
      <c r="C110" s="103"/>
    </row>
    <row r="111" spans="1:14" s="5" customFormat="1" ht="24" customHeight="1" x14ac:dyDescent="0.25">
      <c r="A111" s="3" t="s">
        <v>79</v>
      </c>
      <c r="B111" s="6"/>
      <c r="C111" s="6"/>
      <c r="D111" s="6"/>
      <c r="E111" s="6"/>
      <c r="G111" s="7"/>
    </row>
    <row r="112" spans="1:14" s="5" customFormat="1" ht="41.4" x14ac:dyDescent="0.25">
      <c r="A112" s="43" t="s">
        <v>16</v>
      </c>
      <c r="B112" s="118" t="s">
        <v>58</v>
      </c>
      <c r="C112" s="118"/>
      <c r="D112" s="24" t="s">
        <v>45</v>
      </c>
      <c r="E112" s="24" t="s">
        <v>80</v>
      </c>
      <c r="F112" s="24" t="s">
        <v>81</v>
      </c>
      <c r="G112" s="24" t="s">
        <v>82</v>
      </c>
    </row>
    <row r="113" spans="1:8" s="5" customFormat="1" ht="15.6" x14ac:dyDescent="0.25">
      <c r="A113" s="43">
        <v>1</v>
      </c>
      <c r="B113" s="119" t="s">
        <v>83</v>
      </c>
      <c r="C113" s="119"/>
      <c r="D113" s="39">
        <f>F30</f>
        <v>0</v>
      </c>
      <c r="E113" s="39">
        <f>(E29*D29+E28*D28)*3</f>
        <v>174900.00000000003</v>
      </c>
      <c r="F113" s="99"/>
      <c r="G113" s="76"/>
      <c r="H113" s="72"/>
    </row>
    <row r="114" spans="1:8" s="5" customFormat="1" ht="15.6" x14ac:dyDescent="0.25">
      <c r="A114" s="43">
        <v>2</v>
      </c>
      <c r="B114" s="97" t="s">
        <v>84</v>
      </c>
      <c r="C114" s="97"/>
      <c r="D114" s="39">
        <f>F48</f>
        <v>0</v>
      </c>
      <c r="E114" s="39">
        <f>D48*E48*3</f>
        <v>69174</v>
      </c>
      <c r="F114" s="99"/>
      <c r="G114" s="76"/>
      <c r="H114" s="72"/>
    </row>
    <row r="115" spans="1:8" s="5" customFormat="1" ht="15.6" x14ac:dyDescent="0.25">
      <c r="A115" s="43">
        <v>3</v>
      </c>
      <c r="B115" s="97" t="s">
        <v>85</v>
      </c>
      <c r="C115" s="97"/>
      <c r="D115" s="39"/>
      <c r="E115" s="39"/>
      <c r="F115" s="35"/>
      <c r="G115" s="76">
        <f>E52</f>
        <v>210675</v>
      </c>
      <c r="H115" s="72"/>
    </row>
    <row r="116" spans="1:8" s="5" customFormat="1" ht="15.6" x14ac:dyDescent="0.25">
      <c r="A116" s="43">
        <v>4</v>
      </c>
      <c r="B116" s="97" t="s">
        <v>86</v>
      </c>
      <c r="C116" s="97"/>
      <c r="D116" s="39">
        <f>F69</f>
        <v>0</v>
      </c>
      <c r="E116" s="39">
        <f>D69*E69*3</f>
        <v>11782.5</v>
      </c>
      <c r="F116" s="99"/>
      <c r="G116" s="76"/>
      <c r="H116" s="72"/>
    </row>
    <row r="117" spans="1:8" s="5" customFormat="1" ht="15.6" x14ac:dyDescent="0.25">
      <c r="A117" s="43">
        <v>5</v>
      </c>
      <c r="B117" s="97" t="s">
        <v>87</v>
      </c>
      <c r="C117" s="97"/>
      <c r="D117" s="39">
        <f>F85</f>
        <v>0</v>
      </c>
      <c r="E117" s="39">
        <f>D85*E85*3</f>
        <v>2789.7</v>
      </c>
      <c r="F117" s="99"/>
      <c r="G117" s="76"/>
      <c r="H117" s="72"/>
    </row>
    <row r="118" spans="1:8" s="5" customFormat="1" ht="15.6" x14ac:dyDescent="0.25">
      <c r="A118" s="43">
        <v>6</v>
      </c>
      <c r="B118" s="97" t="s">
        <v>88</v>
      </c>
      <c r="C118" s="97"/>
      <c r="D118" s="39">
        <f>F93</f>
        <v>0</v>
      </c>
      <c r="E118" s="39">
        <f>3*(D89*E89+D90*E90+D91*E91+D92*E92)</f>
        <v>107242.5</v>
      </c>
      <c r="F118" s="99"/>
      <c r="G118" s="76"/>
      <c r="H118" s="72"/>
    </row>
    <row r="119" spans="1:8" s="5" customFormat="1" ht="15.6" x14ac:dyDescent="0.25">
      <c r="A119" s="43"/>
      <c r="B119" s="96" t="s">
        <v>89</v>
      </c>
      <c r="C119" s="97"/>
      <c r="D119" s="73">
        <f>SUM(D113:D118)</f>
        <v>0</v>
      </c>
      <c r="E119" s="39">
        <f>SUM(E113:E118)</f>
        <v>365888.70000000007</v>
      </c>
      <c r="F119" s="78"/>
      <c r="G119" s="76"/>
      <c r="H119" s="72"/>
    </row>
    <row r="120" spans="1:8" x14ac:dyDescent="0.25">
      <c r="B120" s="96"/>
      <c r="C120" s="96"/>
      <c r="D120" s="8"/>
    </row>
    <row r="121" spans="1:8" x14ac:dyDescent="0.25">
      <c r="B121" s="115" t="s">
        <v>90</v>
      </c>
      <c r="C121" s="116"/>
      <c r="D121" s="123"/>
    </row>
    <row r="122" spans="1:8" ht="51.75" customHeight="1" x14ac:dyDescent="0.25">
      <c r="B122" s="120" t="s">
        <v>108</v>
      </c>
      <c r="C122" s="121"/>
      <c r="D122" s="122"/>
    </row>
    <row r="123" spans="1:8" ht="15.6" x14ac:dyDescent="0.25">
      <c r="B123" s="43" t="s">
        <v>58</v>
      </c>
      <c r="C123" s="43" t="s">
        <v>91</v>
      </c>
      <c r="D123" s="43" t="s">
        <v>92</v>
      </c>
    </row>
    <row r="124" spans="1:8" x14ac:dyDescent="0.25">
      <c r="B124" s="97" t="s">
        <v>93</v>
      </c>
      <c r="C124" s="113"/>
      <c r="D124" s="113"/>
    </row>
    <row r="125" spans="1:8" x14ac:dyDescent="0.25">
      <c r="B125" s="97" t="s">
        <v>94</v>
      </c>
      <c r="C125" s="113"/>
      <c r="D125" s="113"/>
    </row>
    <row r="126" spans="1:8" x14ac:dyDescent="0.25">
      <c r="B126" s="97" t="s">
        <v>95</v>
      </c>
      <c r="C126" s="113"/>
      <c r="D126" s="113"/>
    </row>
    <row r="127" spans="1:8" x14ac:dyDescent="0.25">
      <c r="B127" s="97" t="s">
        <v>96</v>
      </c>
      <c r="C127" s="113"/>
      <c r="D127" s="113"/>
    </row>
    <row r="128" spans="1:8" x14ac:dyDescent="0.25">
      <c r="B128" s="97" t="s">
        <v>97</v>
      </c>
      <c r="C128" s="113"/>
      <c r="D128" s="113"/>
    </row>
    <row r="129" spans="2:4" x14ac:dyDescent="0.25">
      <c r="B129" s="97" t="s">
        <v>98</v>
      </c>
      <c r="C129" s="113"/>
      <c r="D129" s="113"/>
    </row>
    <row r="130" spans="2:4" x14ac:dyDescent="0.25">
      <c r="B130" s="80"/>
    </row>
    <row r="131" spans="2:4" ht="42.75" customHeight="1" x14ac:dyDescent="0.25">
      <c r="B131" s="114" t="s">
        <v>99</v>
      </c>
      <c r="C131" s="114"/>
      <c r="D131" s="114"/>
    </row>
  </sheetData>
  <sheetProtection algorithmName="SHA-512" hashValue="OyeTWpvI2cwz1EcCKsjneojVb8JW0ztN24Bi9Fo28tpbVD4nEWCmFW3GdH/2LjOkiHpKPIj08ruuqN9fps6twQ==" saltValue="iNOCaip1IYA+5hhYVfT4cg==" spinCount="100000" sheet="1" objects="1" scenarios="1" selectLockedCells="1"/>
  <mergeCells count="6">
    <mergeCell ref="B131:D131"/>
    <mergeCell ref="B121:D121"/>
    <mergeCell ref="B122:D122"/>
    <mergeCell ref="B1:E1"/>
    <mergeCell ref="B112:C112"/>
    <mergeCell ref="B113:C113"/>
  </mergeCells>
  <conditionalFormatting sqref="D110">
    <cfRule type="cellIs" dxfId="0" priority="7" stopIfTrue="1" operator="lessThan">
      <formula>0</formula>
    </cfRule>
  </conditionalFormatting>
  <dataValidations count="2">
    <dataValidation type="custom" allowBlank="1" showInputMessage="1" showErrorMessage="1" error="Inserire un valore numerico positivo con 2 cifre decimali" sqref="G81:G84 G42:G47 C49:C50 C5:C25 C28:C29 C89:C91 C97:C99 C52:C53 G64 G66:G67" xr:uid="{00000000-0002-0000-0100-000000000000}">
      <formula1>AND(ROUNDDOWN(C5,2)=C5,C5&gt;0)</formula1>
    </dataValidation>
    <dataValidation type="whole" allowBlank="1" showInputMessage="1" showErrorMessage="1" error="Inserire un valore numerico positivo con 2 cifre decimali" sqref="E28:E29" xr:uid="{00000000-0002-0000-0100-000001000000}">
      <formula1>0</formula1>
      <formula2>999999</formula2>
    </dataValidation>
  </dataValidations>
  <printOptions horizontalCentered="1"/>
  <pageMargins left="0.11811023622047245" right="0.11811023622047245" top="0.31496062992125984" bottom="0.31496062992125984" header="0.51181102362204722" footer="0.51181102362204722"/>
  <pageSetup paperSize="8" scale="80" firstPageNumber="0" fitToHeight="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Modalità di utilizzo</vt:lpstr>
      <vt:lpstr>OE</vt:lpstr>
      <vt:lpstr>OE!Area_stampa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Massimo Trojani</dc:creator>
  <cp:keywords/>
  <dc:description/>
  <cp:lastModifiedBy>Giampiero Proietti</cp:lastModifiedBy>
  <cp:revision/>
  <dcterms:created xsi:type="dcterms:W3CDTF">2012-03-29T13:02:21Z</dcterms:created>
  <dcterms:modified xsi:type="dcterms:W3CDTF">2024-12-05T08:55:18Z</dcterms:modified>
  <cp:category/>
  <cp:contentStatus/>
</cp:coreProperties>
</file>